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35" yWindow="3585" windowWidth="16380" windowHeight="6585" tabRatio="755" firstSheet="3" activeTab="41"/>
  </bookViews>
  <sheets>
    <sheet name="Item1" sheetId="1" r:id="rId1"/>
    <sheet name="Item2" sheetId="4" r:id="rId2"/>
    <sheet name="Item3" sheetId="5" r:id="rId3"/>
    <sheet name="Item4" sheetId="2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24" sheetId="24" state="hidden" r:id="rId19"/>
    <sheet name="Item25" sheetId="25" state="hidden" r:id="rId20"/>
    <sheet name="Item26" sheetId="26" state="hidden" r:id="rId21"/>
    <sheet name="Item27" sheetId="27" state="hidden" r:id="rId22"/>
    <sheet name="Item28" sheetId="28" state="hidden" r:id="rId23"/>
    <sheet name="Item29" sheetId="29" state="hidden" r:id="rId24"/>
    <sheet name="Item30" sheetId="30" state="hidden" r:id="rId25"/>
    <sheet name="Item31" sheetId="31" state="hidden" r:id="rId26"/>
    <sheet name="Item32" sheetId="32" state="hidden" r:id="rId27"/>
    <sheet name="Item33" sheetId="33" state="hidden" r:id="rId28"/>
    <sheet name="Item40" sheetId="40" state="hidden" r:id="rId29"/>
    <sheet name="Item41" sheetId="41" state="hidden" r:id="rId30"/>
    <sheet name="Item42" sheetId="42" state="hidden" r:id="rId31"/>
    <sheet name="Item43" sheetId="43" state="hidden" r:id="rId32"/>
    <sheet name="Item44" sheetId="44" state="hidden" r:id="rId33"/>
    <sheet name="Item45" sheetId="45" state="hidden" r:id="rId34"/>
    <sheet name="Item46" sheetId="46" state="hidden" r:id="rId35"/>
    <sheet name="Item47" sheetId="47" state="hidden" r:id="rId36"/>
    <sheet name="Item48" sheetId="48" state="hidden" r:id="rId37"/>
    <sheet name="Item49" sheetId="49" state="hidden" r:id="rId38"/>
    <sheet name="Item50" sheetId="50" state="hidden" r:id="rId39"/>
    <sheet name="Item19" sheetId="3" r:id="rId40"/>
    <sheet name="Item20" sheetId="6" r:id="rId41"/>
    <sheet name="TOTAL" sheetId="51" r:id="rId42"/>
  </sheets>
  <definedNames>
    <definedName name="_xlnm.Print_Area" localSheetId="41">TOTAL!$A$1:$F$30</definedName>
    <definedName name="Print_Area_0" localSheetId="41">TOTAL!$A$8:$F$30</definedName>
    <definedName name="Print_Area_0_0" localSheetId="41">TOTAL!$A$8:$F$30</definedName>
    <definedName name="_xlnm.Print_Titles" localSheetId="41">TOTAL!$8:$9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0" i="51" l="1"/>
  <c r="D3" i="2" l="1"/>
  <c r="D3" i="1"/>
  <c r="D27" i="51" l="1"/>
  <c r="C27" i="51"/>
  <c r="B27" i="51"/>
  <c r="D26" i="51"/>
  <c r="C26" i="51"/>
  <c r="B26" i="51"/>
  <c r="D25" i="51"/>
  <c r="C25" i="51"/>
  <c r="B25" i="51"/>
  <c r="D24" i="51"/>
  <c r="C24" i="51"/>
  <c r="B24" i="51"/>
  <c r="D23" i="51"/>
  <c r="C23" i="51"/>
  <c r="B23" i="51"/>
  <c r="D22" i="51"/>
  <c r="C22" i="51"/>
  <c r="B22" i="51"/>
  <c r="D21" i="51"/>
  <c r="C21" i="51"/>
  <c r="B21" i="51"/>
  <c r="D20" i="51"/>
  <c r="C20" i="51"/>
  <c r="B20" i="51"/>
  <c r="D19" i="51"/>
  <c r="C19" i="51"/>
  <c r="B19" i="51"/>
  <c r="D18" i="51"/>
  <c r="C18" i="51"/>
  <c r="B18" i="51"/>
  <c r="D17" i="51"/>
  <c r="C17" i="51"/>
  <c r="B17" i="51"/>
  <c r="D16" i="51"/>
  <c r="C16" i="51"/>
  <c r="B16" i="51"/>
  <c r="D15" i="51"/>
  <c r="C15" i="51"/>
  <c r="B15" i="51"/>
  <c r="D14" i="51"/>
  <c r="C14" i="51"/>
  <c r="B14" i="51"/>
  <c r="D29" i="51"/>
  <c r="C29" i="51"/>
  <c r="B29" i="51"/>
  <c r="D12" i="51"/>
  <c r="C12" i="51"/>
  <c r="B12" i="51"/>
  <c r="D11" i="51"/>
  <c r="C11" i="51"/>
  <c r="B11" i="51"/>
  <c r="D28" i="51"/>
  <c r="C28" i="51"/>
  <c r="B28" i="51"/>
  <c r="D13" i="51"/>
  <c r="C13" i="51"/>
  <c r="B13" i="51"/>
  <c r="D10" i="51"/>
  <c r="C10" i="51"/>
  <c r="B10" i="51"/>
  <c r="H20" i="50"/>
  <c r="G20" i="50" s="1"/>
  <c r="F20" i="50"/>
  <c r="E20" i="50"/>
  <c r="D20" i="50"/>
  <c r="B20" i="50"/>
  <c r="C20" i="50" s="1"/>
  <c r="I17" i="50"/>
  <c r="I16" i="50"/>
  <c r="I15" i="50"/>
  <c r="I14" i="50"/>
  <c r="I13" i="50"/>
  <c r="I12" i="50"/>
  <c r="I11" i="50"/>
  <c r="I10" i="50"/>
  <c r="I9" i="50"/>
  <c r="I8" i="50"/>
  <c r="I7" i="50"/>
  <c r="I6" i="50"/>
  <c r="I5" i="50"/>
  <c r="I4" i="50"/>
  <c r="I3" i="50"/>
  <c r="F3" i="50"/>
  <c r="H20" i="49"/>
  <c r="G20" i="49" s="1"/>
  <c r="F20" i="49"/>
  <c r="D20" i="49"/>
  <c r="B20" i="49"/>
  <c r="A20" i="49" s="1"/>
  <c r="I17" i="49"/>
  <c r="I16" i="49"/>
  <c r="I15" i="49"/>
  <c r="I14" i="49"/>
  <c r="I13" i="49"/>
  <c r="I12" i="49"/>
  <c r="I11" i="49"/>
  <c r="I10" i="49"/>
  <c r="I9" i="49"/>
  <c r="I8" i="49"/>
  <c r="I7" i="49"/>
  <c r="I6" i="49"/>
  <c r="I5" i="49"/>
  <c r="I4" i="49"/>
  <c r="I3" i="49"/>
  <c r="F3" i="49"/>
  <c r="H20" i="48"/>
  <c r="G20" i="48" s="1"/>
  <c r="F20" i="48"/>
  <c r="E20" i="48"/>
  <c r="D20" i="48"/>
  <c r="B20" i="48"/>
  <c r="C20" i="48" s="1"/>
  <c r="I17" i="48"/>
  <c r="I16" i="48"/>
  <c r="I15" i="48"/>
  <c r="I14" i="48"/>
  <c r="I13" i="48"/>
  <c r="I12" i="48"/>
  <c r="I11" i="48"/>
  <c r="I10" i="48"/>
  <c r="I9" i="48"/>
  <c r="I8" i="48"/>
  <c r="I7" i="48"/>
  <c r="I6" i="48"/>
  <c r="I5" i="48"/>
  <c r="I4" i="48"/>
  <c r="I3" i="48"/>
  <c r="F3" i="48"/>
  <c r="H20" i="47"/>
  <c r="G20" i="47" s="1"/>
  <c r="F20" i="47"/>
  <c r="D20" i="47"/>
  <c r="B20" i="47"/>
  <c r="A20" i="47" s="1"/>
  <c r="I17" i="47"/>
  <c r="I16" i="47"/>
  <c r="I15" i="47"/>
  <c r="I14" i="47"/>
  <c r="I13" i="47"/>
  <c r="I12" i="47"/>
  <c r="I11" i="47"/>
  <c r="I10" i="47"/>
  <c r="I9" i="47"/>
  <c r="I8" i="47"/>
  <c r="I7" i="47"/>
  <c r="I6" i="47"/>
  <c r="I5" i="47"/>
  <c r="I4" i="47"/>
  <c r="I3" i="47"/>
  <c r="F3" i="47"/>
  <c r="H20" i="46"/>
  <c r="G20" i="46" s="1"/>
  <c r="F20" i="46"/>
  <c r="E20" i="46"/>
  <c r="D20" i="46"/>
  <c r="B20" i="46"/>
  <c r="C20" i="46" s="1"/>
  <c r="I17" i="46"/>
  <c r="I16" i="46"/>
  <c r="I15" i="46"/>
  <c r="I14" i="46"/>
  <c r="I13" i="46"/>
  <c r="I12" i="46"/>
  <c r="I11" i="46"/>
  <c r="I10" i="46"/>
  <c r="I9" i="46"/>
  <c r="I8" i="46"/>
  <c r="I7" i="46"/>
  <c r="I6" i="46"/>
  <c r="I5" i="46"/>
  <c r="I4" i="46"/>
  <c r="I3" i="46"/>
  <c r="F3" i="46"/>
  <c r="H20" i="45"/>
  <c r="G20" i="45" s="1"/>
  <c r="F20" i="45"/>
  <c r="D20" i="45"/>
  <c r="B20" i="45"/>
  <c r="I17" i="45"/>
  <c r="I16" i="45"/>
  <c r="I15" i="45"/>
  <c r="I14" i="45"/>
  <c r="I13" i="45"/>
  <c r="I12" i="45"/>
  <c r="I11" i="45"/>
  <c r="I10" i="45"/>
  <c r="I9" i="45"/>
  <c r="I8" i="45"/>
  <c r="I7" i="45"/>
  <c r="I6" i="45"/>
  <c r="I5" i="45"/>
  <c r="I4" i="45"/>
  <c r="I3" i="45"/>
  <c r="F3" i="45"/>
  <c r="H20" i="44"/>
  <c r="G20" i="44" s="1"/>
  <c r="F20" i="44"/>
  <c r="E20" i="44"/>
  <c r="D20" i="44"/>
  <c r="B20" i="44"/>
  <c r="C20" i="44" s="1"/>
  <c r="I17" i="44"/>
  <c r="I16" i="44"/>
  <c r="I15" i="44"/>
  <c r="I14" i="44"/>
  <c r="I13" i="44"/>
  <c r="I12" i="44"/>
  <c r="I11" i="44"/>
  <c r="I10" i="44"/>
  <c r="I9" i="44"/>
  <c r="I8" i="44"/>
  <c r="I7" i="44"/>
  <c r="I6" i="44"/>
  <c r="I5" i="44"/>
  <c r="I4" i="44"/>
  <c r="I3" i="44"/>
  <c r="F3" i="44"/>
  <c r="H20" i="43"/>
  <c r="G20" i="43" s="1"/>
  <c r="F20" i="43"/>
  <c r="D20" i="43"/>
  <c r="B20" i="43"/>
  <c r="I17" i="43"/>
  <c r="I16" i="43"/>
  <c r="I15" i="43"/>
  <c r="I14" i="43"/>
  <c r="I13" i="43"/>
  <c r="I12" i="43"/>
  <c r="I11" i="43"/>
  <c r="I10" i="43"/>
  <c r="I9" i="43"/>
  <c r="I8" i="43"/>
  <c r="I7" i="43"/>
  <c r="I6" i="43"/>
  <c r="I5" i="43"/>
  <c r="I4" i="43"/>
  <c r="I3" i="43"/>
  <c r="F3" i="43"/>
  <c r="H20" i="42"/>
  <c r="G20" i="42" s="1"/>
  <c r="F20" i="42"/>
  <c r="E20" i="42"/>
  <c r="D20" i="42"/>
  <c r="B20" i="42"/>
  <c r="C20" i="42" s="1"/>
  <c r="I17" i="42"/>
  <c r="I16" i="42"/>
  <c r="I15" i="42"/>
  <c r="I14" i="42"/>
  <c r="I13" i="42"/>
  <c r="I12" i="42"/>
  <c r="I11" i="42"/>
  <c r="I10" i="42"/>
  <c r="I9" i="42"/>
  <c r="I8" i="42"/>
  <c r="I7" i="42"/>
  <c r="I6" i="42"/>
  <c r="I5" i="42"/>
  <c r="I4" i="42"/>
  <c r="I3" i="42"/>
  <c r="F3" i="42"/>
  <c r="H20" i="41"/>
  <c r="G20" i="41" s="1"/>
  <c r="F20" i="41"/>
  <c r="D20" i="41"/>
  <c r="B20" i="41"/>
  <c r="I17" i="41"/>
  <c r="I16" i="41"/>
  <c r="I15" i="41"/>
  <c r="I14" i="41"/>
  <c r="I13" i="41"/>
  <c r="I12" i="41"/>
  <c r="I11" i="41"/>
  <c r="I10" i="41"/>
  <c r="I9" i="41"/>
  <c r="I8" i="41"/>
  <c r="I7" i="41"/>
  <c r="I6" i="41"/>
  <c r="I5" i="41"/>
  <c r="I4" i="41"/>
  <c r="I3" i="41"/>
  <c r="F3" i="41"/>
  <c r="H20" i="40"/>
  <c r="G20" i="40" s="1"/>
  <c r="F20" i="40"/>
  <c r="E20" i="40"/>
  <c r="D20" i="40"/>
  <c r="B20" i="40"/>
  <c r="C20" i="40" s="1"/>
  <c r="I17" i="40"/>
  <c r="I16" i="40"/>
  <c r="I15" i="40"/>
  <c r="I14" i="40"/>
  <c r="I13" i="40"/>
  <c r="I12" i="40"/>
  <c r="I11" i="40"/>
  <c r="I10" i="40"/>
  <c r="I9" i="40"/>
  <c r="I8" i="40"/>
  <c r="I7" i="40"/>
  <c r="I6" i="40"/>
  <c r="I5" i="40"/>
  <c r="I4" i="40"/>
  <c r="I3" i="40"/>
  <c r="F3" i="40"/>
  <c r="H20" i="33"/>
  <c r="G20" i="33" s="1"/>
  <c r="F20" i="33"/>
  <c r="E20" i="33"/>
  <c r="D20" i="33"/>
  <c r="C20" i="33"/>
  <c r="H22" i="33" s="1"/>
  <c r="H23" i="33" s="1"/>
  <c r="B20" i="33"/>
  <c r="A20" i="33" s="1"/>
  <c r="I17" i="33"/>
  <c r="I16" i="33"/>
  <c r="I15" i="33"/>
  <c r="I14" i="33"/>
  <c r="I13" i="33"/>
  <c r="I12" i="33"/>
  <c r="I11" i="33"/>
  <c r="I10" i="33"/>
  <c r="I9" i="33"/>
  <c r="I8" i="33"/>
  <c r="I7" i="33"/>
  <c r="I5" i="33"/>
  <c r="I4" i="33"/>
  <c r="I3" i="33"/>
  <c r="F3" i="33"/>
  <c r="E3" i="33"/>
  <c r="H20" i="32"/>
  <c r="G20" i="32" s="1"/>
  <c r="F20" i="32"/>
  <c r="D20" i="32"/>
  <c r="B20" i="32"/>
  <c r="A20" i="32" s="1"/>
  <c r="C20" i="32" s="1"/>
  <c r="I17" i="32"/>
  <c r="I16" i="32"/>
  <c r="I15" i="32"/>
  <c r="I14" i="32"/>
  <c r="I13" i="32"/>
  <c r="I12" i="32"/>
  <c r="F3" i="32"/>
  <c r="H20" i="31"/>
  <c r="G20" i="31" s="1"/>
  <c r="F20" i="31"/>
  <c r="D20" i="31"/>
  <c r="B20" i="31"/>
  <c r="A20" i="31" s="1"/>
  <c r="C20" i="31" s="1"/>
  <c r="I17" i="31"/>
  <c r="I16" i="31"/>
  <c r="I15" i="31"/>
  <c r="I14" i="31"/>
  <c r="I13" i="31"/>
  <c r="I12" i="31"/>
  <c r="I11" i="31"/>
  <c r="F3" i="31"/>
  <c r="H20" i="30"/>
  <c r="G20" i="30" s="1"/>
  <c r="F20" i="30"/>
  <c r="D20" i="30"/>
  <c r="B20" i="30"/>
  <c r="A20" i="30" s="1"/>
  <c r="C20" i="30" s="1"/>
  <c r="I17" i="30"/>
  <c r="I16" i="30"/>
  <c r="I15" i="30"/>
  <c r="I14" i="30"/>
  <c r="I13" i="30"/>
  <c r="I12" i="30"/>
  <c r="I11" i="30"/>
  <c r="F3" i="30"/>
  <c r="H20" i="29"/>
  <c r="G20" i="29" s="1"/>
  <c r="F20" i="29"/>
  <c r="D20" i="29"/>
  <c r="B20" i="29"/>
  <c r="A20" i="29" s="1"/>
  <c r="C20" i="29" s="1"/>
  <c r="I17" i="29"/>
  <c r="I16" i="29"/>
  <c r="I15" i="29"/>
  <c r="I14" i="29"/>
  <c r="I13" i="29"/>
  <c r="I12" i="29"/>
  <c r="I11" i="29"/>
  <c r="I10" i="29"/>
  <c r="I9" i="29"/>
  <c r="I8" i="29"/>
  <c r="I7" i="29"/>
  <c r="F3" i="29"/>
  <c r="H20" i="28"/>
  <c r="G20" i="28" s="1"/>
  <c r="F20" i="28"/>
  <c r="D20" i="28"/>
  <c r="B20" i="28"/>
  <c r="A20" i="28" s="1"/>
  <c r="C20" i="28" s="1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 s="1"/>
  <c r="F20" i="27"/>
  <c r="D20" i="27"/>
  <c r="B20" i="27"/>
  <c r="A20" i="27" s="1"/>
  <c r="C20" i="27" s="1"/>
  <c r="I17" i="27"/>
  <c r="I16" i="27"/>
  <c r="I15" i="27"/>
  <c r="I14" i="27"/>
  <c r="I13" i="27"/>
  <c r="I12" i="27"/>
  <c r="I11" i="27"/>
  <c r="I10" i="27"/>
  <c r="I9" i="27"/>
  <c r="I8" i="27"/>
  <c r="I7" i="27"/>
  <c r="I6" i="27"/>
  <c r="I5" i="27"/>
  <c r="F3" i="27"/>
  <c r="H20" i="26"/>
  <c r="G20" i="26" s="1"/>
  <c r="F20" i="26"/>
  <c r="D20" i="26"/>
  <c r="B20" i="26"/>
  <c r="A20" i="26" s="1"/>
  <c r="C20" i="26" s="1"/>
  <c r="I17" i="26"/>
  <c r="I16" i="26"/>
  <c r="I15" i="26"/>
  <c r="I14" i="26"/>
  <c r="I13" i="26"/>
  <c r="I12" i="26"/>
  <c r="I11" i="26"/>
  <c r="I10" i="26"/>
  <c r="I9" i="26"/>
  <c r="I8" i="26"/>
  <c r="I7" i="26"/>
  <c r="F3" i="26"/>
  <c r="H20" i="25"/>
  <c r="G20" i="25" s="1"/>
  <c r="F20" i="25"/>
  <c r="D20" i="25"/>
  <c r="B20" i="25"/>
  <c r="A20" i="25" s="1"/>
  <c r="C20" i="25" s="1"/>
  <c r="I17" i="25"/>
  <c r="I16" i="25"/>
  <c r="I15" i="25"/>
  <c r="I14" i="25"/>
  <c r="I13" i="25"/>
  <c r="I12" i="25"/>
  <c r="I11" i="25"/>
  <c r="I10" i="25"/>
  <c r="I9" i="25"/>
  <c r="I8" i="25"/>
  <c r="F3" i="25"/>
  <c r="H20" i="24"/>
  <c r="G20" i="24" s="1"/>
  <c r="F20" i="24"/>
  <c r="D20" i="24"/>
  <c r="B20" i="24"/>
  <c r="A20" i="24" s="1"/>
  <c r="C20" i="24" s="1"/>
  <c r="I17" i="24"/>
  <c r="I16" i="24"/>
  <c r="I15" i="24"/>
  <c r="I14" i="24"/>
  <c r="I13" i="24"/>
  <c r="I12" i="24"/>
  <c r="F3" i="24"/>
  <c r="H20" i="20"/>
  <c r="G20" i="20" s="1"/>
  <c r="F20" i="20"/>
  <c r="D20" i="20"/>
  <c r="B20" i="20"/>
  <c r="I17" i="20"/>
  <c r="I16" i="20"/>
  <c r="I15" i="20"/>
  <c r="I14" i="20"/>
  <c r="I13" i="20"/>
  <c r="I12" i="20"/>
  <c r="I11" i="20"/>
  <c r="I10" i="20"/>
  <c r="I9" i="20"/>
  <c r="I8" i="20"/>
  <c r="I7" i="20"/>
  <c r="F3" i="20"/>
  <c r="H20" i="19"/>
  <c r="G20" i="19" s="1"/>
  <c r="F20" i="19"/>
  <c r="D20" i="19"/>
  <c r="B20" i="19"/>
  <c r="I17" i="19"/>
  <c r="I16" i="19"/>
  <c r="I15" i="19"/>
  <c r="I14" i="19"/>
  <c r="I13" i="19"/>
  <c r="I12" i="19"/>
  <c r="I11" i="19"/>
  <c r="I8" i="19"/>
  <c r="F3" i="19"/>
  <c r="H20" i="18"/>
  <c r="G20" i="18" s="1"/>
  <c r="F20" i="18"/>
  <c r="D20" i="18"/>
  <c r="B20" i="18"/>
  <c r="I17" i="18"/>
  <c r="I16" i="18"/>
  <c r="I15" i="18"/>
  <c r="I14" i="18"/>
  <c r="I13" i="18"/>
  <c r="I12" i="18"/>
  <c r="I11" i="18"/>
  <c r="I10" i="18"/>
  <c r="I9" i="18"/>
  <c r="I8" i="18"/>
  <c r="I7" i="18"/>
  <c r="F3" i="18"/>
  <c r="H20" i="17"/>
  <c r="G20" i="17" s="1"/>
  <c r="F20" i="17"/>
  <c r="D20" i="17"/>
  <c r="B20" i="17"/>
  <c r="I17" i="17"/>
  <c r="I16" i="17"/>
  <c r="I15" i="17"/>
  <c r="I14" i="17"/>
  <c r="I13" i="17"/>
  <c r="I12" i="17"/>
  <c r="I11" i="17"/>
  <c r="I10" i="17"/>
  <c r="I8" i="17"/>
  <c r="F3" i="17"/>
  <c r="H20" i="16"/>
  <c r="G20" i="16" s="1"/>
  <c r="F20" i="16"/>
  <c r="D20" i="16"/>
  <c r="B20" i="16"/>
  <c r="A20" i="16" s="1"/>
  <c r="I17" i="16"/>
  <c r="I16" i="16"/>
  <c r="I15" i="16"/>
  <c r="I14" i="16"/>
  <c r="I13" i="16"/>
  <c r="I12" i="16"/>
  <c r="I11" i="16"/>
  <c r="I10" i="16"/>
  <c r="I9" i="16"/>
  <c r="I8" i="16"/>
  <c r="I7" i="16"/>
  <c r="F3" i="16"/>
  <c r="H20" i="15"/>
  <c r="G20" i="15" s="1"/>
  <c r="F20" i="15"/>
  <c r="D20" i="15"/>
  <c r="B20" i="15"/>
  <c r="A20" i="15" s="1"/>
  <c r="I17" i="15"/>
  <c r="I16" i="15"/>
  <c r="I15" i="15"/>
  <c r="I14" i="15"/>
  <c r="I13" i="15"/>
  <c r="F3" i="15"/>
  <c r="H20" i="14"/>
  <c r="G20" i="14" s="1"/>
  <c r="F20" i="14"/>
  <c r="D20" i="14"/>
  <c r="B20" i="14"/>
  <c r="I17" i="14"/>
  <c r="I16" i="14"/>
  <c r="I15" i="14"/>
  <c r="I14" i="14"/>
  <c r="I13" i="14"/>
  <c r="I12" i="14"/>
  <c r="I11" i="14"/>
  <c r="I10" i="14"/>
  <c r="I9" i="14"/>
  <c r="I8" i="14"/>
  <c r="F3" i="14"/>
  <c r="H20" i="13"/>
  <c r="G20" i="13" s="1"/>
  <c r="F20" i="13"/>
  <c r="D20" i="13"/>
  <c r="B20" i="13"/>
  <c r="I17" i="13"/>
  <c r="I16" i="13"/>
  <c r="I15" i="13"/>
  <c r="I14" i="13"/>
  <c r="I13" i="13"/>
  <c r="I12" i="13"/>
  <c r="I11" i="13"/>
  <c r="I10" i="13"/>
  <c r="I9" i="13"/>
  <c r="I8" i="13"/>
  <c r="I7" i="13"/>
  <c r="F3" i="13"/>
  <c r="H20" i="12"/>
  <c r="G20" i="12" s="1"/>
  <c r="F20" i="12"/>
  <c r="D20" i="12"/>
  <c r="B20" i="12"/>
  <c r="I17" i="12"/>
  <c r="I16" i="12"/>
  <c r="I15" i="12"/>
  <c r="I14" i="12"/>
  <c r="I13" i="12"/>
  <c r="I12" i="12"/>
  <c r="F3" i="12"/>
  <c r="H20" i="11"/>
  <c r="G20" i="11" s="1"/>
  <c r="F20" i="11"/>
  <c r="D20" i="11"/>
  <c r="B20" i="11"/>
  <c r="A20" i="11" s="1"/>
  <c r="I17" i="11"/>
  <c r="I16" i="11"/>
  <c r="I15" i="11"/>
  <c r="I14" i="11"/>
  <c r="I13" i="11"/>
  <c r="I12" i="11"/>
  <c r="I11" i="11"/>
  <c r="F3" i="11"/>
  <c r="H20" i="10"/>
  <c r="G20" i="10" s="1"/>
  <c r="F20" i="10"/>
  <c r="D20" i="10"/>
  <c r="B20" i="10"/>
  <c r="I17" i="10"/>
  <c r="I16" i="10"/>
  <c r="I15" i="10"/>
  <c r="I14" i="10"/>
  <c r="I13" i="10"/>
  <c r="I12" i="10"/>
  <c r="I11" i="10"/>
  <c r="I8" i="10"/>
  <c r="F3" i="10"/>
  <c r="H20" i="9"/>
  <c r="G20" i="9"/>
  <c r="F20" i="9"/>
  <c r="D20" i="9"/>
  <c r="B20" i="9"/>
  <c r="A20" i="9"/>
  <c r="I17" i="9"/>
  <c r="I16" i="9"/>
  <c r="I15" i="9"/>
  <c r="I14" i="9"/>
  <c r="I13" i="9"/>
  <c r="I12" i="9"/>
  <c r="I11" i="9"/>
  <c r="I10" i="9"/>
  <c r="I9" i="9"/>
  <c r="I8" i="9"/>
  <c r="I7" i="9"/>
  <c r="I6" i="9"/>
  <c r="F3" i="9"/>
  <c r="H20" i="8"/>
  <c r="G20" i="8" s="1"/>
  <c r="F20" i="8"/>
  <c r="D20" i="8"/>
  <c r="B20" i="8"/>
  <c r="A20" i="8" s="1"/>
  <c r="C20" i="8" s="1"/>
  <c r="I6" i="8" s="1"/>
  <c r="I17" i="8"/>
  <c r="I16" i="8"/>
  <c r="I15" i="8"/>
  <c r="I14" i="8"/>
  <c r="I13" i="8"/>
  <c r="I12" i="8"/>
  <c r="I11" i="8"/>
  <c r="I10" i="8"/>
  <c r="I9" i="8"/>
  <c r="I8" i="8"/>
  <c r="I7" i="8"/>
  <c r="F3" i="8"/>
  <c r="H20" i="7"/>
  <c r="G20" i="7" s="1"/>
  <c r="F20" i="7"/>
  <c r="D20" i="7"/>
  <c r="B20" i="7"/>
  <c r="I17" i="7"/>
  <c r="I16" i="7"/>
  <c r="I15" i="7"/>
  <c r="I14" i="7"/>
  <c r="I13" i="7"/>
  <c r="I12" i="7"/>
  <c r="I11" i="7"/>
  <c r="I10" i="7"/>
  <c r="I9" i="7"/>
  <c r="F3" i="7"/>
  <c r="H20" i="6"/>
  <c r="G20" i="6" s="1"/>
  <c r="F20" i="6"/>
  <c r="D20" i="6"/>
  <c r="B20" i="6"/>
  <c r="A20" i="6" s="1"/>
  <c r="I17" i="6"/>
  <c r="I16" i="6"/>
  <c r="I15" i="6"/>
  <c r="I14" i="6"/>
  <c r="I13" i="6"/>
  <c r="I12" i="6"/>
  <c r="I11" i="6"/>
  <c r="I10" i="6"/>
  <c r="I9" i="6"/>
  <c r="F3" i="6"/>
  <c r="H20" i="5"/>
  <c r="G20" i="5" s="1"/>
  <c r="F20" i="5"/>
  <c r="D20" i="5"/>
  <c r="B20" i="5"/>
  <c r="I17" i="5"/>
  <c r="I16" i="5"/>
  <c r="I15" i="5"/>
  <c r="I14" i="5"/>
  <c r="I13" i="5"/>
  <c r="I12" i="5"/>
  <c r="F3" i="5"/>
  <c r="H20" i="4"/>
  <c r="G20" i="4" s="1"/>
  <c r="F20" i="4"/>
  <c r="D20" i="4"/>
  <c r="B20" i="4"/>
  <c r="A20" i="4" s="1"/>
  <c r="I17" i="4"/>
  <c r="I16" i="4"/>
  <c r="I15" i="4"/>
  <c r="I14" i="4"/>
  <c r="I13" i="4"/>
  <c r="I12" i="4"/>
  <c r="F3" i="4"/>
  <c r="H20" i="3"/>
  <c r="G20" i="3" s="1"/>
  <c r="F20" i="3"/>
  <c r="D20" i="3"/>
  <c r="B20" i="3"/>
  <c r="I17" i="3"/>
  <c r="I16" i="3"/>
  <c r="I15" i="3"/>
  <c r="I14" i="3"/>
  <c r="I13" i="3"/>
  <c r="I12" i="3"/>
  <c r="I11" i="3"/>
  <c r="F3" i="3"/>
  <c r="H20" i="2"/>
  <c r="G20" i="2" s="1"/>
  <c r="F20" i="2"/>
  <c r="D20" i="2"/>
  <c r="B20" i="2"/>
  <c r="A20" i="2" s="1"/>
  <c r="I17" i="2"/>
  <c r="I16" i="2"/>
  <c r="I15" i="2"/>
  <c r="I14" i="2"/>
  <c r="I13" i="2"/>
  <c r="I12" i="2"/>
  <c r="I11" i="2"/>
  <c r="I10" i="2"/>
  <c r="I9" i="2"/>
  <c r="I8" i="2"/>
  <c r="I7" i="2"/>
  <c r="F3" i="2"/>
  <c r="H20" i="1"/>
  <c r="G20" i="1" s="1"/>
  <c r="F20" i="1"/>
  <c r="D20" i="1"/>
  <c r="B20" i="1"/>
  <c r="I17" i="1"/>
  <c r="I16" i="1"/>
  <c r="I15" i="1"/>
  <c r="I14" i="1"/>
  <c r="I13" i="1"/>
  <c r="I12" i="1"/>
  <c r="I11" i="1"/>
  <c r="I10" i="1"/>
  <c r="I9" i="1"/>
  <c r="I8" i="1"/>
  <c r="I7" i="1"/>
  <c r="F3" i="1"/>
  <c r="A20" i="20" l="1"/>
  <c r="C20" i="20" s="1"/>
  <c r="I5" i="20" s="1"/>
  <c r="A20" i="19"/>
  <c r="C20" i="19" s="1"/>
  <c r="I5" i="19" s="1"/>
  <c r="A20" i="17"/>
  <c r="C20" i="17" s="1"/>
  <c r="I5" i="17" s="1"/>
  <c r="C20" i="16"/>
  <c r="C20" i="15"/>
  <c r="I12" i="15" s="1"/>
  <c r="A20" i="12"/>
  <c r="C20" i="12" s="1"/>
  <c r="I11" i="12" s="1"/>
  <c r="C20" i="11"/>
  <c r="A20" i="10"/>
  <c r="C20" i="10" s="1"/>
  <c r="I6" i="10" s="1"/>
  <c r="A20" i="7"/>
  <c r="C20" i="7" s="1"/>
  <c r="I8" i="7" s="1"/>
  <c r="C20" i="6"/>
  <c r="I3" i="6" s="1"/>
  <c r="C20" i="4"/>
  <c r="I5" i="4" s="1"/>
  <c r="A20" i="3"/>
  <c r="C20" i="3" s="1"/>
  <c r="C20" i="2"/>
  <c r="I6" i="2" s="1"/>
  <c r="A20" i="1"/>
  <c r="C20" i="1" s="1"/>
  <c r="A20" i="5"/>
  <c r="A20" i="13"/>
  <c r="C20" i="9"/>
  <c r="A20" i="14"/>
  <c r="C20" i="14" s="1"/>
  <c r="I7" i="14" s="1"/>
  <c r="A20" i="18"/>
  <c r="I7" i="30"/>
  <c r="I6" i="30"/>
  <c r="E20" i="30" s="1"/>
  <c r="I5" i="30"/>
  <c r="I10" i="30"/>
  <c r="I4" i="30"/>
  <c r="I9" i="30"/>
  <c r="I3" i="30"/>
  <c r="I8" i="30"/>
  <c r="I7" i="24"/>
  <c r="E3" i="24"/>
  <c r="I6" i="24"/>
  <c r="I11" i="24"/>
  <c r="I5" i="24"/>
  <c r="I10" i="24"/>
  <c r="I4" i="24"/>
  <c r="I9" i="24"/>
  <c r="I3" i="24"/>
  <c r="H22" i="24"/>
  <c r="H23" i="24" s="1"/>
  <c r="I8" i="24"/>
  <c r="E3" i="28"/>
  <c r="I5" i="28"/>
  <c r="I4" i="28"/>
  <c r="I3" i="28"/>
  <c r="H22" i="28"/>
  <c r="H23" i="28" s="1"/>
  <c r="I6" i="26"/>
  <c r="I5" i="26"/>
  <c r="I4" i="26"/>
  <c r="I3" i="26"/>
  <c r="H22" i="26"/>
  <c r="H23" i="26" s="1"/>
  <c r="I4" i="27"/>
  <c r="I3" i="27"/>
  <c r="E20" i="27" s="1"/>
  <c r="I7" i="6"/>
  <c r="I6" i="6"/>
  <c r="I5" i="6"/>
  <c r="I4" i="6"/>
  <c r="I8" i="6"/>
  <c r="I5" i="8"/>
  <c r="I4" i="8"/>
  <c r="I3" i="8"/>
  <c r="I4" i="25"/>
  <c r="I3" i="25"/>
  <c r="E20" i="25" s="1"/>
  <c r="I7" i="25"/>
  <c r="I6" i="25"/>
  <c r="I5" i="25"/>
  <c r="I7" i="32"/>
  <c r="I6" i="32"/>
  <c r="I11" i="32"/>
  <c r="I5" i="32"/>
  <c r="I10" i="32"/>
  <c r="I4" i="32"/>
  <c r="I9" i="32"/>
  <c r="I3" i="32"/>
  <c r="I8" i="32"/>
  <c r="I4" i="29"/>
  <c r="I3" i="29"/>
  <c r="E20" i="29" s="1"/>
  <c r="I6" i="29"/>
  <c r="I5" i="29"/>
  <c r="I10" i="31"/>
  <c r="I4" i="31"/>
  <c r="I9" i="31"/>
  <c r="I3" i="31"/>
  <c r="I8" i="31"/>
  <c r="I7" i="31"/>
  <c r="I6" i="31"/>
  <c r="E20" i="31" s="1"/>
  <c r="I5" i="31"/>
  <c r="A20" i="41"/>
  <c r="E20" i="41"/>
  <c r="C20" i="41"/>
  <c r="A20" i="43"/>
  <c r="E20" i="43"/>
  <c r="C20" i="43"/>
  <c r="A20" i="45"/>
  <c r="E20" i="45"/>
  <c r="C20" i="45"/>
  <c r="I9" i="10"/>
  <c r="I6" i="33"/>
  <c r="H22" i="50"/>
  <c r="H23" i="50" s="1"/>
  <c r="E3" i="50"/>
  <c r="E20" i="8"/>
  <c r="E3" i="8" s="1"/>
  <c r="E15" i="51" s="1"/>
  <c r="F15" i="51" s="1"/>
  <c r="I10" i="10"/>
  <c r="I7" i="17"/>
  <c r="I7" i="19"/>
  <c r="E20" i="24"/>
  <c r="E20" i="26"/>
  <c r="E3" i="26" s="1"/>
  <c r="E20" i="28"/>
  <c r="E20" i="32"/>
  <c r="E3" i="32" s="1"/>
  <c r="H22" i="40"/>
  <c r="H23" i="40" s="1"/>
  <c r="E3" i="40"/>
  <c r="H22" i="42"/>
  <c r="H23" i="42" s="1"/>
  <c r="E3" i="42"/>
  <c r="H22" i="44"/>
  <c r="H23" i="44" s="1"/>
  <c r="E3" i="44"/>
  <c r="H22" i="46"/>
  <c r="H23" i="46" s="1"/>
  <c r="E3" i="46"/>
  <c r="H22" i="48"/>
  <c r="H23" i="48" s="1"/>
  <c r="E3" i="48"/>
  <c r="I6" i="16"/>
  <c r="I9" i="17"/>
  <c r="I6" i="18"/>
  <c r="I9" i="19"/>
  <c r="I10" i="19"/>
  <c r="C20" i="47"/>
  <c r="C20" i="49"/>
  <c r="A20" i="40"/>
  <c r="A20" i="42"/>
  <c r="A20" i="44"/>
  <c r="A20" i="46"/>
  <c r="A20" i="48"/>
  <c r="A20" i="50"/>
  <c r="E20" i="47"/>
  <c r="E20" i="49"/>
  <c r="I3" i="2" l="1"/>
  <c r="I4" i="2"/>
  <c r="I5" i="2"/>
  <c r="I6" i="20"/>
  <c r="I4" i="20"/>
  <c r="I3" i="20"/>
  <c r="I6" i="19"/>
  <c r="I3" i="19"/>
  <c r="E20" i="19" s="1"/>
  <c r="I4" i="19"/>
  <c r="C20" i="18"/>
  <c r="I6" i="17"/>
  <c r="I3" i="17"/>
  <c r="I4" i="17"/>
  <c r="I4" i="16"/>
  <c r="I5" i="16"/>
  <c r="I3" i="16"/>
  <c r="E20" i="16" s="1"/>
  <c r="I4" i="15"/>
  <c r="I10" i="15"/>
  <c r="I11" i="15"/>
  <c r="I3" i="15"/>
  <c r="I6" i="15"/>
  <c r="I8" i="15"/>
  <c r="I9" i="15"/>
  <c r="I5" i="15"/>
  <c r="I7" i="15"/>
  <c r="I5" i="14"/>
  <c r="I6" i="14"/>
  <c r="E3" i="14"/>
  <c r="E21" i="51" s="1"/>
  <c r="F21" i="51" s="1"/>
  <c r="I4" i="14"/>
  <c r="E20" i="14"/>
  <c r="I3" i="14"/>
  <c r="H22" i="14"/>
  <c r="H23" i="14" s="1"/>
  <c r="C20" i="13"/>
  <c r="I6" i="13" s="1"/>
  <c r="I9" i="12"/>
  <c r="I10" i="12"/>
  <c r="I7" i="12"/>
  <c r="I8" i="12"/>
  <c r="I6" i="12"/>
  <c r="I4" i="12"/>
  <c r="I5" i="12"/>
  <c r="I3" i="12"/>
  <c r="E20" i="12" s="1"/>
  <c r="E3" i="12" s="1"/>
  <c r="E19" i="51" s="1"/>
  <c r="F19" i="51" s="1"/>
  <c r="I9" i="11"/>
  <c r="I10" i="11"/>
  <c r="I5" i="11"/>
  <c r="I8" i="11"/>
  <c r="I6" i="11"/>
  <c r="I3" i="11"/>
  <c r="I7" i="11"/>
  <c r="I4" i="11"/>
  <c r="E20" i="11"/>
  <c r="I7" i="10"/>
  <c r="I5" i="10"/>
  <c r="I4" i="10"/>
  <c r="I3" i="10"/>
  <c r="E20" i="10" s="1"/>
  <c r="E20" i="9"/>
  <c r="I5" i="9"/>
  <c r="I3" i="9"/>
  <c r="I4" i="9"/>
  <c r="E3" i="9"/>
  <c r="E16" i="51" s="1"/>
  <c r="F16" i="51" s="1"/>
  <c r="I5" i="7"/>
  <c r="I7" i="7"/>
  <c r="I6" i="7"/>
  <c r="I3" i="7"/>
  <c r="E20" i="7" s="1"/>
  <c r="I4" i="7"/>
  <c r="C20" i="5"/>
  <c r="I11" i="5" s="1"/>
  <c r="E20" i="6"/>
  <c r="H22" i="6" s="1"/>
  <c r="H23" i="6" s="1"/>
  <c r="I9" i="4"/>
  <c r="I11" i="4"/>
  <c r="I3" i="4"/>
  <c r="I4" i="4"/>
  <c r="I8" i="4"/>
  <c r="I6" i="4"/>
  <c r="I7" i="4"/>
  <c r="I10" i="4"/>
  <c r="I9" i="3"/>
  <c r="I10" i="3"/>
  <c r="I7" i="3"/>
  <c r="I8" i="3"/>
  <c r="I5" i="3"/>
  <c r="I6" i="3"/>
  <c r="I4" i="3"/>
  <c r="I3" i="3"/>
  <c r="I5" i="1"/>
  <c r="I6" i="1"/>
  <c r="I3" i="1"/>
  <c r="E20" i="1" s="1"/>
  <c r="I4" i="1"/>
  <c r="H22" i="8"/>
  <c r="H23" i="8" s="1"/>
  <c r="H22" i="9"/>
  <c r="H23" i="9" s="1"/>
  <c r="E3" i="29"/>
  <c r="H22" i="29"/>
  <c r="H23" i="29" s="1"/>
  <c r="E3" i="30"/>
  <c r="H22" i="30"/>
  <c r="H23" i="30" s="1"/>
  <c r="H22" i="25"/>
  <c r="H23" i="25" s="1"/>
  <c r="E3" i="25"/>
  <c r="E3" i="10"/>
  <c r="E17" i="51" s="1"/>
  <c r="F17" i="51" s="1"/>
  <c r="H22" i="10"/>
  <c r="H23" i="10" s="1"/>
  <c r="H22" i="7"/>
  <c r="H23" i="7" s="1"/>
  <c r="E3" i="7"/>
  <c r="E14" i="51" s="1"/>
  <c r="F14" i="51" s="1"/>
  <c r="E3" i="19"/>
  <c r="E26" i="51" s="1"/>
  <c r="F26" i="51" s="1"/>
  <c r="H22" i="19"/>
  <c r="H23" i="19" s="1"/>
  <c r="E3" i="1"/>
  <c r="E10" i="51" s="1"/>
  <c r="F10" i="51" s="1"/>
  <c r="H22" i="1"/>
  <c r="H23" i="1" s="1"/>
  <c r="H22" i="16"/>
  <c r="H23" i="16" s="1"/>
  <c r="E3" i="16"/>
  <c r="E23" i="51" s="1"/>
  <c r="F23" i="51" s="1"/>
  <c r="E3" i="31"/>
  <c r="H22" i="31"/>
  <c r="H23" i="31" s="1"/>
  <c r="H22" i="27"/>
  <c r="H23" i="27" s="1"/>
  <c r="E3" i="27"/>
  <c r="H22" i="49"/>
  <c r="H23" i="49" s="1"/>
  <c r="E3" i="49"/>
  <c r="H22" i="32"/>
  <c r="H23" i="32" s="1"/>
  <c r="H22" i="47"/>
  <c r="H23" i="47" s="1"/>
  <c r="E3" i="47"/>
  <c r="H22" i="43"/>
  <c r="H23" i="43" s="1"/>
  <c r="E3" i="43"/>
  <c r="E3" i="6"/>
  <c r="E29" i="51" s="1"/>
  <c r="F29" i="51" s="1"/>
  <c r="H22" i="45"/>
  <c r="H23" i="45" s="1"/>
  <c r="E3" i="45"/>
  <c r="H22" i="41"/>
  <c r="H23" i="41" s="1"/>
  <c r="E3" i="41"/>
  <c r="E20" i="4" l="1"/>
  <c r="H22" i="4" s="1"/>
  <c r="H23" i="4" s="1"/>
  <c r="I9" i="5"/>
  <c r="I10" i="5"/>
  <c r="I7" i="5"/>
  <c r="I8" i="5"/>
  <c r="E20" i="2"/>
  <c r="H22" i="2" s="1"/>
  <c r="H23" i="2" s="1"/>
  <c r="E20" i="20"/>
  <c r="I4" i="18"/>
  <c r="I5" i="18"/>
  <c r="I3" i="18"/>
  <c r="E20" i="18" s="1"/>
  <c r="E20" i="17"/>
  <c r="E20" i="15"/>
  <c r="H22" i="15" s="1"/>
  <c r="H23" i="15" s="1"/>
  <c r="I4" i="13"/>
  <c r="I5" i="13"/>
  <c r="I3" i="13"/>
  <c r="E20" i="13" s="1"/>
  <c r="E3" i="13" s="1"/>
  <c r="E20" i="51" s="1"/>
  <c r="F20" i="51" s="1"/>
  <c r="H22" i="12"/>
  <c r="H23" i="12" s="1"/>
  <c r="E3" i="11"/>
  <c r="E18" i="51" s="1"/>
  <c r="F18" i="51" s="1"/>
  <c r="H22" i="11"/>
  <c r="H23" i="11" s="1"/>
  <c r="I5" i="5"/>
  <c r="I6" i="5"/>
  <c r="I4" i="5"/>
  <c r="I3" i="5"/>
  <c r="E20" i="3"/>
  <c r="H22" i="3" s="1"/>
  <c r="H23" i="3" s="1"/>
  <c r="E3" i="4" l="1"/>
  <c r="E11" i="51" s="1"/>
  <c r="F11" i="51" s="1"/>
  <c r="E20" i="5"/>
  <c r="H22" i="5" s="1"/>
  <c r="H23" i="5" s="1"/>
  <c r="E3" i="2"/>
  <c r="E13" i="51" s="1"/>
  <c r="F13" i="51" s="1"/>
  <c r="H22" i="20"/>
  <c r="H23" i="20" s="1"/>
  <c r="E3" i="20"/>
  <c r="E27" i="51" s="1"/>
  <c r="F27" i="51" s="1"/>
  <c r="H22" i="18"/>
  <c r="H23" i="18" s="1"/>
  <c r="E3" i="18"/>
  <c r="E25" i="51" s="1"/>
  <c r="F25" i="51" s="1"/>
  <c r="H22" i="17"/>
  <c r="H23" i="17" s="1"/>
  <c r="E3" i="17"/>
  <c r="E24" i="51" s="1"/>
  <c r="F24" i="51" s="1"/>
  <c r="E3" i="15"/>
  <c r="E22" i="51" s="1"/>
  <c r="F22" i="51" s="1"/>
  <c r="H22" i="13"/>
  <c r="H23" i="13" s="1"/>
  <c r="E3" i="3"/>
  <c r="E28" i="51" s="1"/>
  <c r="F28" i="51" s="1"/>
  <c r="E3" i="5" l="1"/>
  <c r="E12" i="51" s="1"/>
  <c r="F12" i="51" s="1"/>
</calcChain>
</file>

<file path=xl/sharedStrings.xml><?xml version="1.0" encoding="utf-8"?>
<sst xmlns="http://schemas.openxmlformats.org/spreadsheetml/2006/main" count="1309" uniqueCount="251">
  <si>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</si>
  <si>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</si>
  <si>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</si>
  <si>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</si>
  <si>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</si>
  <si>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</si>
  <si>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</si>
  <si>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</si>
  <si>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</si>
  <si>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</si>
  <si>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unidade</t>
  </si>
  <si>
    <t>AMERICANAS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</si>
  <si>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</si>
  <si>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</si>
  <si>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</si>
  <si>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</si>
  <si>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</si>
  <si>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</si>
  <si>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</si>
  <si>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</si>
  <si>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</si>
  <si>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</si>
  <si>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</si>
  <si>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</si>
  <si>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</si>
  <si>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</si>
  <si>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</si>
  <si>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</si>
  <si>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</si>
  <si>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MAGAZINE LUIZA</t>
  </si>
  <si>
    <t>ITEM 3</t>
  </si>
  <si>
    <t>ITEM 4</t>
  </si>
  <si>
    <t>ITEM 5</t>
  </si>
  <si>
    <t>ITEM 6</t>
  </si>
  <si>
    <t>COMERCIAL DE UTILIDADES MOURA LTDA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</si>
  <si>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</si>
  <si>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</si>
  <si>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</si>
  <si>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</si>
  <si>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</si>
  <si>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</si>
  <si>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</si>
  <si>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</si>
  <si>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</si>
  <si>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</si>
  <si>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</si>
  <si>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</si>
  <si>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EASYTECH INFORMATICA E SERVICOS LTDA</t>
  </si>
  <si>
    <t>ITEM 19</t>
  </si>
  <si>
    <t>ITEM 20</t>
  </si>
  <si>
    <t>I2SEG SOLUCOES EM SEGURANCA EIRELI</t>
  </si>
  <si>
    <t>ORGANIZACOES MSL COMERCIO E INDUSTRIA DE MATERIAIS ELETRICOS LTDA</t>
  </si>
  <si>
    <t>AUGUSTU S INFORMATICA EIRELI</t>
  </si>
  <si>
    <t>ITEM 24</t>
  </si>
  <si>
    <t>MOUSE OPTICO  Com 02 (dois) botões para seleção (click) e um botão de rolagem “scroll”.  Cor preta. Conexão USB.</t>
  </si>
  <si>
    <t>AAZ COMERCIAL EIRELI</t>
  </si>
  <si>
    <t>JAIRO ANTONIO MALLMANN CONSULTORIA</t>
  </si>
  <si>
    <t>GP TRADE COMPANY ELETRONICOS IMPORTACAO E EXPORTACAO LTDA</t>
  </si>
  <si>
    <t>SENSUS X TECNOLOGIA S.A</t>
  </si>
  <si>
    <t>R G XAVIER GUIMARAES EIRELI</t>
  </si>
  <si>
    <t>BILHETECO LTDA</t>
  </si>
  <si>
    <t>RM2 COMERCIO DE MATERIAIS PARA INFORMATICA LTDA</t>
  </si>
  <si>
    <t>ITEM 25</t>
  </si>
  <si>
    <t xml:space="preserve">MEMÓRIA PORTÁTIL PARA MICROCOMPUTADOR CAPACIDADE MEMÓRIA 32GB Interface USB 2.0. Aplicação: Armazenamento de dados. Adaptador USB Tipo Pen Drive. Acondicionados em embalagem individual. </t>
  </si>
  <si>
    <t>FF EQUIPAMENTOS, INFORMATICA E REPRESENTACOES LTDA</t>
  </si>
  <si>
    <t>BALSAS EMPRESA GRAFICA E EDITORA LTDA</t>
  </si>
  <si>
    <t>COMERCIAL FREDSON LTDA</t>
  </si>
  <si>
    <t>ITEM 26</t>
  </si>
  <si>
    <t>FILTRO DE LINHA Mínimo de 5 tomadas 2P+T. Comprimento mínimo do fio: 3 m. Tensão nominal: 127/220V (bivolt). Formato tipo retangular. Conexão à rede elétrica no padrão brasileiro Em conformidade com a norma ABNT NBR 14136.</t>
  </si>
  <si>
    <t>MARIA DE FATIMA DA SILVA NUNES</t>
  </si>
  <si>
    <t>SUPRIVALE - SUPRIMENTOS DO VALE COMERCIO E SERVICOS LTDA</t>
  </si>
  <si>
    <t>IVANETE APARECIDA MIRANDA</t>
  </si>
  <si>
    <t>ITEM 27</t>
  </si>
  <si>
    <t>RÉGUA DE TOMADA  Com mínimo de 4 tomadas 2P+T. Comprimento mínimo do fio: 3 m. Tensão nominal: 127/220V (bivolt). Formato tipo retangular /axial. Tomadas dispostas em diagonal  (Conforme modelo no final da página). Conexão à rede elétrica no padrão brasileiro. Em conformidade com as normas ABNT NBR 14136 e ABNT NBR NM 243/2009.</t>
  </si>
  <si>
    <t>ELETROQUIP COMERCIO E LICITACOES LTDA</t>
  </si>
  <si>
    <t>LICERI COMERCIO DE PRODUTOS EM GERAL LTDA</t>
  </si>
  <si>
    <t>ITEM 28</t>
  </si>
  <si>
    <t>FONE DE OUVIDO Com almofadas fechadas nos fones para máximo isolamento. Haste ajustável. Faixa de freqüência mínima entre 20 Hz e 20 kHz. Impedância: 32 Ohms. Conector P2 estéreo de 3,5mm para conexão com a urna eletrônica. Sem microfone integrado. Acondicionados em embalagem individual com o nome do fabricante e especificações técnicas.</t>
  </si>
  <si>
    <t>KABUM</t>
  </si>
  <si>
    <t>ITEM 29</t>
  </si>
  <si>
    <t>FONE DE OUVIDO COM MICROFONE FLEXÍVEL Tipo headphone. Haste ajustável. Concha em couro. Cor predominante: preta. Entrada tipo USB. Acondicionados em embalagem individual com o nome do fabricante e especificações técnicas.</t>
  </si>
  <si>
    <t>ANGRA PRODUCOES EIRELI</t>
  </si>
  <si>
    <t>EVOLUE COMERCIO DE EQUIPAMENTOS PARA TELECOMUNICACOES LTDA</t>
  </si>
  <si>
    <t>EDMAR MACHADO JUNIOR 72236655134</t>
  </si>
  <si>
    <t>K.M.L.R. PINHEIRO INFORMATICA</t>
  </si>
  <si>
    <t>ITEM 30</t>
  </si>
  <si>
    <t>PILHA ALCALINA PEQUENA Tipo AA  Embalagem com 02 unidades. Tensão: 1,5 V . Adequada à Resolução nº 401/2008 – CONAMA. Indicação expressa do nome do fabricante. Indicação de prazo de validade não inferior a um ano contado da data de recebimento definitivo.</t>
  </si>
  <si>
    <t>embalagem</t>
  </si>
  <si>
    <t>W. A DOS SANTOS RIVEIRA COMERCIO E SERVICOS</t>
  </si>
  <si>
    <t>ESTRADA DISTRIBUIDORA E COMERCIO EIRELI</t>
  </si>
  <si>
    <t>COMERCIAL T&amp;T EIRELI</t>
  </si>
  <si>
    <t>ROSENEIDE DA SILVA 31624995691</t>
  </si>
  <si>
    <t>BRUNO EDUARDO M. DE OLIVEIRA</t>
  </si>
  <si>
    <t>INFOTRIZ COMERCIAL EIRELI</t>
  </si>
  <si>
    <t>LEDI FERREIRA 33458260706</t>
  </si>
  <si>
    <t>ITEM 31</t>
  </si>
  <si>
    <t>PILHA ALCALINA PALITO Tipo AAA Embalagem com 04 unidades. Adequada à Resolução nº 401/2008 – CONAMA. Indicação expressa do nome do fabricante. Indicação de prazo de validade não inferior a um ano, contado da data de recebimento definitivo.</t>
  </si>
  <si>
    <t>ONLINE COMERCIO IMPORTACAO E EXPORTACAO EIRELI</t>
  </si>
  <si>
    <t>MARY DUDA COMERCIO DE MATERIAL PARA CONSTRUCAO E SERVICOS DE DECORACAO EIRELI</t>
  </si>
  <si>
    <t>MARIA DAS VITORIAS ANA DOS SANTOS 05348998460</t>
  </si>
  <si>
    <t>GRAFICA E EDITORA LUAR EIRELI</t>
  </si>
  <si>
    <t>JR PORTELLA COMERCIO DE ACESSORIOS E SERVICOS AUTOMOTIVOS EIRELI</t>
  </si>
  <si>
    <t>MARIA CONSUELO SOARES DA MATA</t>
  </si>
  <si>
    <t>ITEM 32</t>
  </si>
  <si>
    <t>PILHA 9V Alcalina; Tensão: 9 V Cartela com 01 unidade Adequada à Resolução nº 401/2008 - CONAMA Indicação expressa do nome do fabricante; Indicação de prazo de validade não inferior a um ano contado da data de recebimento definitivo.</t>
  </si>
  <si>
    <t>SUPRY OFFICE DISTRIBUIDORA DE MATERIAIS E SERVICOS LTDA</t>
  </si>
  <si>
    <t>DJ.MATERIAL DE CONSTRUCAO LTDA</t>
  </si>
  <si>
    <t>INTERBRINQ COMERCIAL EIRELI</t>
  </si>
  <si>
    <t>LIMARI MATERIAIS DE CONSTRUCOES EIRELI</t>
  </si>
  <si>
    <t>TECHSHORE COMERCIO E SERVICOS EIRELI</t>
  </si>
  <si>
    <t>H L P COMERCIO ELETRO FONIA EIRELI</t>
  </si>
  <si>
    <t>ITEM 33</t>
  </si>
  <si>
    <t xml:space="preserve">FITA PARA GRAVAÇÃO DE DADOS Tipo LTO Ultrium 6,  Capacidade 2,5 Aplicação armazenagem de dados. </t>
  </si>
  <si>
    <t>BRAZIL IT SOLUCOES EM INFORMATICA LTDA</t>
  </si>
  <si>
    <t>LUANDA COMERCIO DE SUPRIMENTOS PARA INFORMATICA LTDA</t>
  </si>
  <si>
    <t>GOLDEN STORAGE</t>
  </si>
  <si>
    <t>LTO ULTRIUM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</si>
  <si>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</si>
  <si>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</si>
  <si>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</si>
  <si>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</si>
  <si>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</si>
  <si>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</si>
  <si>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</si>
  <si>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</si>
  <si>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</si>
  <si>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</si>
  <si>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</si>
  <si>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</si>
  <si>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</si>
  <si>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</si>
  <si>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</si>
  <si>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</si>
  <si>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</si>
  <si>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</si>
  <si>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</si>
  <si>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FITA ADESIVA
Em polipropileno;
Dimensões: 48mm x 50m – largura x comprimento;
Incolor;
Com impressão ao longo do comprimento, com intervalos regulares de 5 cm, da inscrição ‘TRE-BA’
Tamanho aproximado da fonte: 1 cm (+ 0,2cm);
Acondicionadas em caixas;
É obrigatório o fornecimento de prova para exame antes da confecção final.</t>
  </si>
  <si>
    <t>rolo</t>
  </si>
  <si>
    <t>PE39/2022 - 13.372.912/0001-36 RITA MARIA CONCEICAO SILVA</t>
  </si>
  <si>
    <t>PE39/2022 - 33.787.082/0001-15 TOTALPACK COMERCIO DE EMBALAGENS EIRELI</t>
  </si>
  <si>
    <t>PE39/2022 33.175.850/0001-80 GRAZIELE VALENTE PEIXOTO</t>
  </si>
  <si>
    <t>PE39/2022 45.536.512/0001-05 MICHELLE DE MOURA JUNQUILHO</t>
  </si>
  <si>
    <t xml:space="preserve">FITA ADESIVA
Em polipropileno;
Dimensões: 48mm x 50m – largura x comprimento;
Incolor;
Sem impressão;
Acondicionadas em caixas com até 100 unidades.
</t>
  </si>
  <si>
    <t xml:space="preserve">PE24/2022 30.866.576/0002-88 DM COMERCIAL IMPORTADORA </t>
  </si>
  <si>
    <t>PE24/2022 38.460.625/0001-09 JGM PRODUTOS PARA SAUDE LTDA</t>
  </si>
  <si>
    <t>PE2/2022 37353192000120 -09COMERCIAL DE ALIMENTOS MI SANCHES LTDA</t>
  </si>
  <si>
    <t>PE6/2022 43.206.122/0001-41 ZION PAPELARIA, LANCHONETE VARIEDADE LTDA</t>
  </si>
  <si>
    <t>PE5/2022 2380940000189 MERCANTIL AQUARELA SUPRIMENTOS PARA ESCRITORIO E INFORMATICA LTDA</t>
  </si>
  <si>
    <t>PE39/2022 45.536.512/0001-05 MICHELLE DE MOURA</t>
  </si>
  <si>
    <t>PE39/2022 - 13.372.912/0001-36RITA MARIA CONCEICAO SILVA</t>
  </si>
  <si>
    <t xml:space="preserve">FOLHA ISOPOR
Comprimento: 1 m;
Largura: 0,50 m;
Espessura: 25 mm.
Podendo variar em +/- 0,5cm
</t>
  </si>
  <si>
    <t>PE5/2022 30735649000111RAFA PAPER DISTRIBUIDORA EIRELI</t>
  </si>
  <si>
    <t>PE5/2022 23.230.795/0001-20 VS - VIEIRA &amp; SANTOS COMERCIO</t>
  </si>
  <si>
    <t>PE130/2022 02537692000137-GOLD COMPUTADORES LTDA</t>
  </si>
  <si>
    <t>PE130/2022 21.189.579/0001-52-BOING COMERCIO ATACADISTA DE MATERIAIS LTDA</t>
  </si>
  <si>
    <t>PE130/2022 34.407.727/0001-00-GM. J. DA ROSA</t>
  </si>
  <si>
    <t>PE77/2022 39316408000102-CLAUDIO RIBEIRO DA SILVA LTDA</t>
  </si>
  <si>
    <t xml:space="preserve">PE60/2022 - 35.256.745/0001-09- VANIA SOUZA COELHO LEPERES E CIA LTD </t>
  </si>
  <si>
    <t xml:space="preserve">PE60/2022 -42.765.841/0001-30- DIOGENES HENRIQUE SIMIGUEN NEVES </t>
  </si>
  <si>
    <t xml:space="preserve">SACO PLÁSTICO
Em polipropileno;
Transparente;
Dimensão: 30 x 40 cm (largura x altura);
Espessura mínima de 6 micras;
Embalagem: pacote com 100 unidades.
</t>
  </si>
  <si>
    <t>PE 39/2022 09.138.326/0001-54 PABLO LUIS MARTINS</t>
  </si>
  <si>
    <t>PE39/2022 21.559.804/0001-03 GERBRA COMERCIO EIRELI</t>
  </si>
  <si>
    <t>P39/2022 36.763.738/0001-58 BBC DISTRIBUIDORA COMERCIAL E SERVICOS LTDA</t>
  </si>
  <si>
    <t>PE39/2022 21.348.054/0001-12 ROMA COMERCIALLTDA</t>
  </si>
  <si>
    <t xml:space="preserve">CAIXA ARQUIVO
Confeccionadas em papelão;
Parede simples;
Paredes externas na cor branca;
Baixa acidez (ph acima de 6);
Dimensões da caixa montada: (14,0 x 24,0 x 38,0) cm, correspondendo respectivamente a largura, altura e profundidade (podendo variar em +/- 0,5cm);
Em fardos cintados com duas fitas;
Estritamente conforme modelo disponível na Seção de Gestão de Almoxarifado do TRE-BA;
Conforme modelo constante do anexo B.2
É obrigatório o fornecimento de prova para exame antes da confecção final.
</t>
  </si>
  <si>
    <t>PE92/22 32.061.695/0001-08 DIEGO PONTES PARIS</t>
  </si>
  <si>
    <t>PE92/22 46.186.229/0001-63 MAQPEL COMERCIO DE MATERIAIS PARA ESCRITORIO LTDA</t>
  </si>
  <si>
    <t>PE92/22 15.272.796/0001-09 NEW HOME COMERCIO DE MOVEIS LTDA</t>
  </si>
  <si>
    <t>PE18/22 - 33.787.082/0001-15 TOTALPACK COMERCIO</t>
  </si>
  <si>
    <t>PE18/22 06.088.333/0001-09 LAZARO BEZERRA</t>
  </si>
  <si>
    <t>PE 18/22 28.320.324/0001-26 FREDERICO DELGADO DE</t>
  </si>
  <si>
    <t xml:space="preserve">CAIXA DE PAPELÃO
De parede simples;
Confeccionadas em Kraft Gramatura: 450g/m2;
Dimensões da caixa montada: (37 x 29 x 24,5) cm (comprimento x largura x altura). (podendo variar em +/- 0,5cm);
Embalagem: fardo com 25 unidades, cintados com 2 fitas;
Conforme modelo constante do anexo B.3
É obrigatório o fornecimento de prova para exame antes da confecção final.
</t>
  </si>
  <si>
    <t>P39/2022 07.112.863/0001-08 ARTPACK EMBALAGENS LTDA</t>
  </si>
  <si>
    <t>P39/2022 09.042.405/0001-67 POTENCIAL EMBALAGENS PROMOCIONAIS LTDA</t>
  </si>
  <si>
    <t>P39/2022 13.372.912/0001-36 RITA MARIA CONCEICAO SILVA</t>
  </si>
  <si>
    <t xml:space="preserve">CAIXA DE PAPELÃO
De parede simples;
Confeccionadas em Kraft Gramatura: 450 g/m2;
Dimensões da caixa montada: (37 x 29 x 12,5) cm (comprimento x largura x altura). (podendo variar em +/- 0,5cm);
Embalagem: fardo com 25 unidades, cintados com 2 fitas;
Conforme modelo constante do anexo B.4. É obrigatório o fornecimento de prova para exame antes da confecção final.
</t>
  </si>
  <si>
    <t>P39/2022 35.609.698/0001-21 SÃO MATEUS INDUTRIA E COMERCIO DE EMBALAGENS EIRELI</t>
  </si>
  <si>
    <t>P39/2022 30.223.908/0001-25 D F S DE MELO LOPES</t>
  </si>
  <si>
    <t xml:space="preserve">BARBANTE DE ALGODÃO
Cor branca;
Rolo com 250g;
N.º 8;
Em embalagem individual;
Acondicionado em embalagens com até 20 unidades.
</t>
  </si>
  <si>
    <t>Rolo</t>
  </si>
  <si>
    <t>PE39/2022 28.076.288/0001-05 PRISMA PAPELARIALTDA</t>
  </si>
  <si>
    <t>P39/2022 33.175.850/0001-80 GRAZIELE VALENTE PEIXOTO</t>
  </si>
  <si>
    <t>PE92/2022 - 31.158.552/0001-56 - ALINE WOLF DOS SANTOS</t>
  </si>
  <si>
    <t>PE92/2022 - 27.307.079/0001-54 -   LG COMERCIO E SERVICOS EIRELI</t>
  </si>
  <si>
    <t>PE92/2022 - 47.190.313/0001-13 LC COMERCIO DE EMBALAGENS LTDA.</t>
  </si>
  <si>
    <t xml:space="preserve">FITILHO
Em nylon;
Rolo com 1000g;
Embalados em fardos com até 25 unidades.
</t>
  </si>
  <si>
    <t>PE4/2022 - 05.075.962/0001-23 - MAXIM QUALITTA COMERCIO LTDA</t>
  </si>
  <si>
    <t>PE92/2022 -03.851.189/0001-14 HABIB DECORACOES DE ITAJUBA LTDA</t>
  </si>
  <si>
    <t>PE92/2022 - 04.492.654/0001-30 -WALTER NETO CHAMBO</t>
  </si>
  <si>
    <t>P39/2022 13.290.044/0001-45 PAPELON ARTIGOS PARA ESCRITORIO EIRELI</t>
  </si>
  <si>
    <t>P39/2022 28.076.288/0001-05 PRISMA PAPELARIA LTDA</t>
  </si>
  <si>
    <t>P39/2022 08.863.868/0001-27 ADILSON MENDONCA PASSOS</t>
  </si>
  <si>
    <t>Papel embrulho
Apresentação: Folha
Cor: parda
Dimensões mínimas: 96 cm x 66 cm,
Tipo de papel: Kraft
Gramatura mínima 80 g/m2
Para embalagem em geral
Acondicionados em pacotes com até 100 folhas.</t>
  </si>
  <si>
    <t>PE25/2022 - 33.787.082/0001-15 TOTALPACK COMERCIO DE EMBALAGENS EIRELI</t>
  </si>
  <si>
    <t xml:space="preserve">PE25/2022 - 28.076.288/0001-05  PRISMA PAPELARIALTDA </t>
  </si>
  <si>
    <t>PE9/2022 -  47.852.784/0001-40- TEIXEIRA DE ARRUDA LTDA</t>
  </si>
  <si>
    <t>PE9/2022 - 10.849.617/0001-30-  LIVRARIA E PAPELARIA RENASCER LTDA</t>
  </si>
  <si>
    <t>PE9/2022 -11.292.106/0001-22 - BML COMERCIAL LTDA</t>
  </si>
  <si>
    <t>PE9/2022 -33.175.850/0001-80 -   GRAZIELE VALENTE PEIXOTO</t>
  </si>
  <si>
    <t>PE18/2022 - 06.088.333/0001-09 - LAZARO BEZERRA SOARES</t>
  </si>
  <si>
    <t>PE18/2022 -31.486.195/0001-55-ALIANCA COMERCIO E DISTRIBUICAO LTDA</t>
  </si>
  <si>
    <t>PE18/2022 -28.320.324/0001-26 - FREDERICO DELGADO DE ALMEIDA</t>
  </si>
  <si>
    <t xml:space="preserve">Papel embrulho
Apresentação: Bobina
Cor: Branco
Largura da bobina: 120 cm
Peso da bobina: 10 KG, admitida variação de, no máximo, 5%. (cinco por cento)
Tipo de papel: Kraft,
Gramatura mínima 80 g/m2,
Para embalagem em geral
</t>
  </si>
  <si>
    <t>PE25/22 33.787.082/0001-15 TOTALPACK</t>
  </si>
  <si>
    <t>PE9/22 10.849.617/0001-30 LIVRARIA E PAPELARIA RENASCER</t>
  </si>
  <si>
    <t>PE9/22 18.539.470/0001-93 EDUARDO RITA</t>
  </si>
  <si>
    <t>PE9/22 47.852.784/0001-40 TEIXEIRA DE
ARRUDA</t>
  </si>
  <si>
    <t xml:space="preserve">PLÁSTICO BOLHA
Bobina 1,30 x 100 metros;
Bolhas com, no máximo, 1 cm.
</t>
  </si>
  <si>
    <t>PE 5/2022 -08.583.283/0001-53- SANTOS &amp; SANTOS LTDA</t>
  </si>
  <si>
    <t xml:space="preserve">PE 5/2022 - 21.793.208/0001-85 DF MAQUINAS E
FERRAMENTAS </t>
  </si>
  <si>
    <t xml:space="preserve">PE 5/2022 - 07.697.470/0001-03 SILVA &amp; DUMA </t>
  </si>
  <si>
    <t>PE5/22 43.206.122/0001-41 ZION PAPELARIA</t>
  </si>
  <si>
    <t>PE 5/22 44.801.853/0001-06 JOAQUIM PEREIRA
ROCHA</t>
  </si>
  <si>
    <t xml:space="preserve">FILME PARA EMBALAGEM, EM POLIETILENO, TIPO STRETCH
Para aplicação manual;
Com estiramento não superior a 60%;
Para vedação de paletes e proteção do material;
Isento de partículas estranhas, ranhuras, furos e deformações;
Inodoro, incolor e com transparência;
Dimensões: Largura 500mm; Espessura 0,025mm (25 micra);
Peso de 4 kg, admitida variação de, no máximo, 10%.
</t>
  </si>
  <si>
    <t>PE-145/2022 - 09.165.001/0001-60 - PACK RIO COMERCIO E SERVICOS LTDA</t>
  </si>
  <si>
    <t xml:space="preserve">PE-145/2022 - 41.767.338/0001-50 - MAXIRAFIA INDUSTRIA IMPORTACAO </t>
  </si>
  <si>
    <t>PE145/2022- 46.633.753/0001-35- LICIBRAS DISTRIBUICAO LTDA</t>
  </si>
  <si>
    <t>PE- 67/2022 - 32.203.621/0001-69 - FUTURO COMERCIO DE EMBALAGENS EIRELI</t>
  </si>
  <si>
    <t>PE 10/2022 - 20.883.666/0001-42 -  SOMAPEL LTDA</t>
  </si>
  <si>
    <t xml:space="preserve">PE 10/2022 -36.706.134/0001-70 -  PATRICIA MIRANDA COMERCIO </t>
  </si>
  <si>
    <t>PE 10/2022 -22.566.110/0001-58 -METRIKA COMERCIO E SERVICOS</t>
  </si>
  <si>
    <t>P39/2022  33.787.082/0001-15 TOTALPACK COMERCIO</t>
  </si>
  <si>
    <t>P39/2022 08.863.868/0001-27 ADILSON MENDONCA</t>
  </si>
  <si>
    <t>P39/2022 04.004.741/0001-00 NORLUX LTDA</t>
  </si>
  <si>
    <t xml:space="preserve">CADEADO
Corpo em latão maciço;
Haste em aço cromado;
Cor amarelo bronze;
Largura: 50 mm;
Altura da haste: 30 mm;
Acondicionados individualmente em caixa de papelão.
</t>
  </si>
  <si>
    <t>PE105/22 14.866.439/0001-06 J. F. MONTEIRO LTDA</t>
  </si>
  <si>
    <t>PE 105/22 29.517.939/0001-00 AMAZON TRADE</t>
  </si>
  <si>
    <t>PE105/22 83.913.665/0001-13 J. L. R. ARAUJO COM E SERVICOS</t>
  </si>
  <si>
    <t xml:space="preserve">CADEADO
Corpo em latão maciço;
Haste em aço cromado;
Cor amarelo bronze;
Largura: 20 mm;
Altura da haste: 20 mm;
Acondicionados individualmente em caixa de papelão.
</t>
  </si>
  <si>
    <t>PE 04/22 73.993.362/0001-02 BARONESA LTDA</t>
  </si>
  <si>
    <t>PE04/22 - 08.658.622/0001-13 J. J. VITALLI</t>
  </si>
  <si>
    <t>PE 04/22 04.739.836/0001-63 ROBERTO FREITAS ALMEIDA</t>
  </si>
  <si>
    <t>PE 04/22 40.044.357/0001-969 CJC COMERCIO VAREJISTA</t>
  </si>
  <si>
    <t>PE 105/22 83.913.665/0001-13 J. L. R. ARAUJO COM E SERVICOS</t>
  </si>
  <si>
    <t xml:space="preserve">PALETE EM MADEIRA
PBR-I – padrão brasileiro;
Em madeira de reflorestamento;
Não reversível;
Dupla face;
Quatro entradas, que permitam movimentação com paleteira ou empilhadeira;
Dimensões: 1200 mm x 1000 mm x 148 mm (comprimento x largura x altura);
Capacidade de carga: Dinâmica – 1.600kg;
Estática – 3.200kg;
Espessura da madeira: 24 mm para a face superior, face inferior e tábua de ligação; 76 mm para o bloco;
Conforme modelo constante do anexo B.5
</t>
  </si>
  <si>
    <t>PE-51/2022 - 30223908000125 - D F S DE MELO LOPES</t>
  </si>
  <si>
    <t>PE-51/2022 - 29216954000118  - SOLUCOES NORTE ENGENHARIA, CONSTRUCOES E COMERCIO LTDA</t>
  </si>
  <si>
    <t xml:space="preserve">P39/2022 43.835.767/0001-43 ERICSON GARCEZ </t>
  </si>
  <si>
    <t xml:space="preserve">PALETE EM PLÁSTICO
Na cor preta, atóxico, não corrosivo, lavável, reciclável e empilhável;
Alta durabilidade e alta densidade;
Capacidade mínima de carga: dinâmica de 3.000Kg; estática de 8.500Kg; no rack de 2.500Kg;
Medidas aproximadas: 1200mm x 1000mm de área superior e altura de 170mm;
Fendas nas quatro laterais para manuseio por meio de carro plataforma;
Com sapata e deslizante;
Para uso em estante porta palete.
</t>
  </si>
  <si>
    <t>PE258/2023-32415661000174-  COMERCIAL PAES LTDA,</t>
  </si>
  <si>
    <t>PE258/2023- 38508180000190 - WAGNER REPRESENTACOES EIRELI</t>
  </si>
  <si>
    <t>PE258/2022 - 42608358000141 - TAOPLAST COMERCIO DE PLASTICOS LTDA</t>
  </si>
  <si>
    <t>PE258/2022 - 15.407.876/0001-24 ALEXANDRE</t>
  </si>
  <si>
    <t>PE258/22 47.889.385/0001-53 RP LOGISTICA</t>
  </si>
  <si>
    <t xml:space="preserve">CONE PARA SINALIZAÇÃO
Confeccionado em PVC flexível moldado (sem emendas)
Predominantemente na cor laranja,
Com, no mínimo, 700 mm de altura e largura da base de 360 mm,
Com duas faixas brancas
Refletividade conforme películas tipo II (NBR 14644 da ABNT).
</t>
  </si>
  <si>
    <t>PE 84/22 - 29.447.439/0001-49 -LDL SERVICOS</t>
  </si>
  <si>
    <t>PE 84/22 - 45.498.572/0001-80 4A COMERCIO</t>
  </si>
  <si>
    <t>PE 84/22 -14.984.352/0001-33 EPINET
COMERCIO</t>
  </si>
  <si>
    <t>PE 84/22 - 16.868.674/0001-42 DIPAR
FERRAGENS</t>
  </si>
  <si>
    <t>PE24/2022 -24827291000154 AMAR TRANSPORTES DE CARGAS E COMERCIO DE ARMARINHOS EM GERAL LTDA</t>
  </si>
  <si>
    <t>pacote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</si>
</sst>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R$-416]\ #,##0.00;[Red]\-[$R$-416]\ #,##0.00"/>
    <numFmt numFmtId="165" formatCode="d&quot; de &quot;mmmm&quot; de &quot;yyyy"/>
    <numFmt numFmtId="166" formatCode="&quot; R$ &quot;* #,##0.00\ ;&quot;-R$ &quot;* #,##0.00\ ;&quot; R$ &quot;* \-#\ ;@\ 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9"/>
      <name val="Arial"/>
      <family val="2"/>
      <charset val="1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  <fill>
      <patternFill patternType="solid">
        <fgColor theme="2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6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5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5" fillId="0" borderId="2" xfId="0" applyFont="1" applyBorder="1" applyAlignment="1" applyProtection="1">
      <alignment wrapText="1"/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165" fontId="11" fillId="0" borderId="0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 wrapText="1"/>
    </xf>
    <xf numFmtId="165" fontId="11" fillId="0" borderId="7" xfId="0" applyNumberFormat="1" applyFont="1" applyBorder="1" applyAlignment="1">
      <alignment horizontal="left" vertical="center" wrapText="1"/>
    </xf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6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6" fontId="11" fillId="9" borderId="2" xfId="0" applyNumberFormat="1" applyFont="1" applyFill="1" applyBorder="1" applyAlignment="1">
      <alignment wrapText="1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>
      <alignment vertical="center" wrapText="1"/>
    </xf>
    <xf numFmtId="166" fontId="10" fillId="11" borderId="2" xfId="1" applyFont="1" applyFill="1" applyBorder="1" applyAlignment="1" applyProtection="1">
      <alignment vertical="center"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6" fillId="0" borderId="0" xfId="0" applyFont="1" applyBorder="1" applyAlignment="1">
      <alignment horizontal="center" vertical="center"/>
    </xf>
    <xf numFmtId="0" fontId="11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3057525</xdr:colOff>
      <xdr:row>0</xdr:row>
      <xdr:rowOff>0</xdr:rowOff>
    </xdr:from>
    <xdr:to>
      <xdr:col>2</xdr:col>
      <xdr:colOff>152400</xdr:colOff>
      <xdr:row>6</xdr:row>
      <xdr:rowOff>126301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0"/>
          <a:ext cx="2886075" cy="10978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136</v>
      </c>
      <c r="C3" s="55" t="s">
        <v>137</v>
      </c>
      <c r="D3" s="56">
        <f>15000*25%</f>
        <v>3750</v>
      </c>
      <c r="E3" s="57">
        <f>IF(C20&lt;=25%,D20,MIN(E20:F20))</f>
        <v>5.95</v>
      </c>
      <c r="F3" s="57">
        <f>MIN(H3:H17)</f>
        <v>4.93</v>
      </c>
      <c r="G3" s="6" t="s">
        <v>138</v>
      </c>
      <c r="H3" s="7">
        <v>4.93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139</v>
      </c>
      <c r="H4" s="7">
        <v>6.96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140</v>
      </c>
      <c r="H5" s="7">
        <v>6.86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141</v>
      </c>
      <c r="H6" s="7">
        <v>5.03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1.1157807430972542</v>
      </c>
      <c r="B20" s="19">
        <f>COUNT(H3:H17)</f>
        <v>4</v>
      </c>
      <c r="C20" s="20">
        <f>IF(B20&lt;2,"N/A",(A20/D20))</f>
        <v>0.18752617531046287</v>
      </c>
      <c r="D20" s="21">
        <f>ROUND(AVERAGE(H3:H17),2)</f>
        <v>5.95</v>
      </c>
      <c r="E20" s="22" t="str">
        <f>IFERROR(ROUND(IF(B20&lt;2,"N/A",(IF(C20&lt;=25%,"N/A",AVERAGE(I3:I17)))),2),"N/A")</f>
        <v>N/A</v>
      </c>
      <c r="F20" s="22">
        <f>ROUND(MEDIAN(H3:H17),2)</f>
        <v>5.95</v>
      </c>
      <c r="G20" s="23" t="str">
        <f>INDEX(G3:G17,MATCH(H20,H3:H17,0))</f>
        <v>PE39/2022 - 13.372.912/0001-36 RITA MARIA CONCEICAO SILVA</v>
      </c>
      <c r="H20" s="24">
        <f>MIN(H3:H17)</f>
        <v>4.93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5.95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22312.5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A18" sqref="A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38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192</v>
      </c>
      <c r="C3" s="55" t="s">
        <v>10</v>
      </c>
      <c r="D3" s="56">
        <v>2000</v>
      </c>
      <c r="E3" s="57">
        <f>IF(C20&lt;=25%,D20,MIN(E20:F20))</f>
        <v>1.17</v>
      </c>
      <c r="F3" s="57">
        <f>MIN(H3:H17)</f>
        <v>0.75</v>
      </c>
      <c r="G3" s="6" t="s">
        <v>193</v>
      </c>
      <c r="H3" s="7">
        <v>1.21</v>
      </c>
      <c r="I3" s="8">
        <f t="shared" ref="I3:I17" si="0">IF(H3="","",(IF($C$20&lt;25%,"N/A",IF(H3&lt;=($D$20+$A$20),H3,"Descartado"))))</f>
        <v>1.21</v>
      </c>
    </row>
    <row r="4" spans="1:9">
      <c r="A4" s="53"/>
      <c r="B4" s="54"/>
      <c r="C4" s="55"/>
      <c r="D4" s="56"/>
      <c r="E4" s="57"/>
      <c r="F4" s="57"/>
      <c r="G4" s="6" t="s">
        <v>194</v>
      </c>
      <c r="H4" s="7">
        <v>1.18</v>
      </c>
      <c r="I4" s="8">
        <f t="shared" si="0"/>
        <v>1.18</v>
      </c>
    </row>
    <row r="5" spans="1:9">
      <c r="A5" s="53"/>
      <c r="B5" s="54"/>
      <c r="C5" s="55"/>
      <c r="D5" s="56"/>
      <c r="E5" s="57"/>
      <c r="F5" s="57"/>
      <c r="G5" s="6" t="s">
        <v>195</v>
      </c>
      <c r="H5" s="7">
        <v>0.97</v>
      </c>
      <c r="I5" s="8">
        <f t="shared" si="0"/>
        <v>0.97</v>
      </c>
    </row>
    <row r="6" spans="1:9">
      <c r="A6" s="53"/>
      <c r="B6" s="54"/>
      <c r="C6" s="55"/>
      <c r="D6" s="56"/>
      <c r="E6" s="57"/>
      <c r="F6" s="57"/>
      <c r="G6" s="6" t="s">
        <v>196</v>
      </c>
      <c r="H6" s="7">
        <v>1.3</v>
      </c>
      <c r="I6" s="8">
        <f t="shared" si="0"/>
        <v>1.3</v>
      </c>
    </row>
    <row r="7" spans="1:9">
      <c r="A7" s="53"/>
      <c r="B7" s="54"/>
      <c r="C7" s="55"/>
      <c r="D7" s="56"/>
      <c r="E7" s="57"/>
      <c r="F7" s="57"/>
      <c r="G7" s="6" t="s">
        <v>197</v>
      </c>
      <c r="H7" s="7">
        <v>1.74</v>
      </c>
      <c r="I7" s="8">
        <f t="shared" si="0"/>
        <v>1.74</v>
      </c>
    </row>
    <row r="8" spans="1:9">
      <c r="A8" s="53"/>
      <c r="B8" s="54"/>
      <c r="C8" s="55"/>
      <c r="D8" s="56"/>
      <c r="E8" s="57"/>
      <c r="F8" s="57"/>
      <c r="G8" s="6" t="s">
        <v>198</v>
      </c>
      <c r="H8" s="7">
        <v>2.2999999999999998</v>
      </c>
      <c r="I8" s="8" t="str">
        <f t="shared" si="0"/>
        <v>Descartado</v>
      </c>
    </row>
    <row r="9" spans="1:9">
      <c r="A9" s="53"/>
      <c r="B9" s="54"/>
      <c r="C9" s="55"/>
      <c r="D9" s="56"/>
      <c r="E9" s="57"/>
      <c r="F9" s="57"/>
      <c r="G9" s="6" t="s">
        <v>199</v>
      </c>
      <c r="H9" s="7">
        <v>0.75</v>
      </c>
      <c r="I9" s="8">
        <f t="shared" si="0"/>
        <v>0.75</v>
      </c>
    </row>
    <row r="10" spans="1:9">
      <c r="A10" s="53"/>
      <c r="B10" s="54"/>
      <c r="C10" s="55"/>
      <c r="D10" s="56"/>
      <c r="E10" s="57"/>
      <c r="F10" s="57"/>
      <c r="G10" s="6" t="s">
        <v>200</v>
      </c>
      <c r="H10" s="7">
        <v>1.28</v>
      </c>
      <c r="I10" s="8">
        <f t="shared" si="0"/>
        <v>1.28</v>
      </c>
    </row>
    <row r="11" spans="1:9">
      <c r="A11" s="53"/>
      <c r="B11" s="54"/>
      <c r="C11" s="55"/>
      <c r="D11" s="56"/>
      <c r="E11" s="57"/>
      <c r="F11" s="57"/>
      <c r="G11" s="6" t="s">
        <v>201</v>
      </c>
      <c r="H11" s="7">
        <v>0.92</v>
      </c>
      <c r="I11" s="8">
        <f t="shared" si="0"/>
        <v>0.92</v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0.47064081609841096</v>
      </c>
      <c r="B20" s="19">
        <f>COUNT(H3:H17)</f>
        <v>9</v>
      </c>
      <c r="C20" s="20">
        <f>IF(B20&lt;2,"N/A",(A20/D20))</f>
        <v>0.36483784193675267</v>
      </c>
      <c r="D20" s="21">
        <f>ROUND(AVERAGE(H3:H17),2)</f>
        <v>1.29</v>
      </c>
      <c r="E20" s="22">
        <f>IFERROR(ROUND(IF(B20&lt;2,"N/A",(IF(C20&lt;=25%,"N/A",AVERAGE(I3:I17)))),2),"N/A")</f>
        <v>1.17</v>
      </c>
      <c r="F20" s="22">
        <f>ROUND(MEDIAN(H3:H17),2)</f>
        <v>1.21</v>
      </c>
      <c r="G20" s="23" t="str">
        <f>INDEX(G3:G17,MATCH(H20,H3:H17,0))</f>
        <v>PE18/2022 - 06.088.333/0001-09 - LAZARO BEZERRA SOARES</v>
      </c>
      <c r="H20" s="24">
        <f>MIN(H3:H17)</f>
        <v>0.75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1.17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2340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A18" sqref="A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39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202</v>
      </c>
      <c r="C3" s="55" t="s">
        <v>10</v>
      </c>
      <c r="D3" s="56">
        <v>100</v>
      </c>
      <c r="E3" s="57">
        <f>IF(C20&lt;=25%,D20,MIN(E20:F20))</f>
        <v>145.61000000000001</v>
      </c>
      <c r="F3" s="57">
        <f>MIN(H3:H17)</f>
        <v>117</v>
      </c>
      <c r="G3" s="34" t="s">
        <v>203</v>
      </c>
      <c r="H3" s="7">
        <v>170.65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204</v>
      </c>
      <c r="H4" s="7">
        <v>117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205</v>
      </c>
      <c r="H5" s="7">
        <v>142.30000000000001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206</v>
      </c>
      <c r="H6" s="7">
        <v>152.47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22.387119064319315</v>
      </c>
      <c r="B20" s="19">
        <f>COUNT(H3:H17)</f>
        <v>4</v>
      </c>
      <c r="C20" s="20">
        <f>IF(B20&lt;2,"N/A",(A20/D20))</f>
        <v>0.15374712632593443</v>
      </c>
      <c r="D20" s="21">
        <f>ROUND(AVERAGE(H3:H17),2)</f>
        <v>145.61000000000001</v>
      </c>
      <c r="E20" s="22" t="str">
        <f>IFERROR(ROUND(IF(B20&lt;2,"N/A",(IF(C20&lt;=25%,"N/A",AVERAGE(I3:I17)))),2),"N/A")</f>
        <v>N/A</v>
      </c>
      <c r="F20" s="22">
        <f>ROUND(MEDIAN(H3:H17),2)</f>
        <v>147.38999999999999</v>
      </c>
      <c r="G20" s="23" t="str">
        <f>INDEX(G3:G17,MATCH(H20,H3:H17,0))</f>
        <v>PE9/22 10.849.617/0001-30 LIVRARIA E PAPELARIA RENASCER</v>
      </c>
      <c r="H20" s="24">
        <f>MIN(H3:H17)</f>
        <v>117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145.61000000000001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14561.000000000002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A18" sqref="A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40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207</v>
      </c>
      <c r="C3" s="55" t="s">
        <v>10</v>
      </c>
      <c r="D3" s="56">
        <v>50</v>
      </c>
      <c r="E3" s="57">
        <f>IF(C20&lt;=25%,D20,MIN(E20:F20))</f>
        <v>125.28</v>
      </c>
      <c r="F3" s="57">
        <f>MIN(H3:H17)</f>
        <v>99</v>
      </c>
      <c r="G3" s="6" t="s">
        <v>208</v>
      </c>
      <c r="H3" s="7">
        <v>139.16999999999999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209</v>
      </c>
      <c r="H4" s="7">
        <v>129.9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210</v>
      </c>
      <c r="H5" s="7">
        <v>139.15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211</v>
      </c>
      <c r="H6" s="7">
        <v>99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212</v>
      </c>
      <c r="H7" s="7">
        <v>119.2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16.839374394555044</v>
      </c>
      <c r="B20" s="19">
        <f>COUNT(H3:H17)</f>
        <v>5</v>
      </c>
      <c r="C20" s="20">
        <f>IF(B20&lt;2,"N/A",(A20/D20))</f>
        <v>0.13441390800251471</v>
      </c>
      <c r="D20" s="21">
        <f>ROUND(AVERAGE(H3:H17),2)</f>
        <v>125.28</v>
      </c>
      <c r="E20" s="22" t="str">
        <f>IFERROR(ROUND(IF(B20&lt;2,"N/A",(IF(C20&lt;=25%,"N/A",AVERAGE(I3:I17)))),2),"N/A")</f>
        <v>N/A</v>
      </c>
      <c r="F20" s="22">
        <f>ROUND(MEDIAN(H3:H17),2)</f>
        <v>129.9</v>
      </c>
      <c r="G20" s="23" t="str">
        <f>INDEX(G3:G17,MATCH(H20,H3:H17,0))</f>
        <v>PE5/22 43.206.122/0001-41 ZION PAPELARIA</v>
      </c>
      <c r="H20" s="24">
        <f>MIN(H3:H17)</f>
        <v>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125.28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6264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A18" sqref="A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41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213</v>
      </c>
      <c r="C3" s="55" t="s">
        <v>10</v>
      </c>
      <c r="D3" s="56">
        <v>100</v>
      </c>
      <c r="E3" s="57">
        <f>IF(C20&lt;=25%,D20,MIN(E20:F20))</f>
        <v>54.79</v>
      </c>
      <c r="F3" s="57">
        <f>MIN(H3:H17)</f>
        <v>30</v>
      </c>
      <c r="G3" s="6" t="s">
        <v>214</v>
      </c>
      <c r="H3" s="7">
        <v>30</v>
      </c>
      <c r="I3" s="8">
        <f t="shared" ref="I3:I17" si="0">IF(H3="","",(IF($C$20&lt;25%,"N/A",IF(H3&lt;=($D$20+$A$20),H3,"Descartado"))))</f>
        <v>30</v>
      </c>
    </row>
    <row r="4" spans="1:9">
      <c r="A4" s="53"/>
      <c r="B4" s="54"/>
      <c r="C4" s="55"/>
      <c r="D4" s="56"/>
      <c r="E4" s="57"/>
      <c r="F4" s="57"/>
      <c r="G4" s="6" t="s">
        <v>215</v>
      </c>
      <c r="H4" s="7">
        <v>30.88</v>
      </c>
      <c r="I4" s="8">
        <f t="shared" si="0"/>
        <v>30.88</v>
      </c>
    </row>
    <row r="5" spans="1:9">
      <c r="A5" s="53"/>
      <c r="B5" s="54"/>
      <c r="C5" s="55"/>
      <c r="D5" s="56"/>
      <c r="E5" s="57"/>
      <c r="F5" s="57"/>
      <c r="G5" s="6" t="s">
        <v>216</v>
      </c>
      <c r="H5" s="7">
        <v>33.33</v>
      </c>
      <c r="I5" s="8">
        <f t="shared" si="0"/>
        <v>33.33</v>
      </c>
    </row>
    <row r="6" spans="1:9">
      <c r="A6" s="53"/>
      <c r="B6" s="54"/>
      <c r="C6" s="55"/>
      <c r="D6" s="56"/>
      <c r="E6" s="57"/>
      <c r="F6" s="57"/>
      <c r="G6" s="6" t="s">
        <v>217</v>
      </c>
      <c r="H6" s="7">
        <v>60.43</v>
      </c>
      <c r="I6" s="8">
        <f t="shared" si="0"/>
        <v>60.43</v>
      </c>
    </row>
    <row r="7" spans="1:9">
      <c r="A7" s="53"/>
      <c r="B7" s="54"/>
      <c r="C7" s="55"/>
      <c r="D7" s="56"/>
      <c r="E7" s="57"/>
      <c r="F7" s="57"/>
      <c r="G7" s="6" t="s">
        <v>218</v>
      </c>
      <c r="H7" s="7">
        <v>48.62</v>
      </c>
      <c r="I7" s="8">
        <f t="shared" si="0"/>
        <v>48.62</v>
      </c>
    </row>
    <row r="8" spans="1:9">
      <c r="A8" s="53"/>
      <c r="B8" s="54"/>
      <c r="C8" s="55"/>
      <c r="D8" s="56"/>
      <c r="E8" s="57"/>
      <c r="F8" s="57"/>
      <c r="G8" s="6" t="s">
        <v>219</v>
      </c>
      <c r="H8" s="7">
        <v>75.31</v>
      </c>
      <c r="I8" s="8">
        <f t="shared" si="0"/>
        <v>75.31</v>
      </c>
    </row>
    <row r="9" spans="1:9">
      <c r="A9" s="53"/>
      <c r="B9" s="54"/>
      <c r="C9" s="55"/>
      <c r="D9" s="56"/>
      <c r="E9" s="57"/>
      <c r="F9" s="57"/>
      <c r="G9" s="6" t="s">
        <v>220</v>
      </c>
      <c r="H9" s="7">
        <v>79.17</v>
      </c>
      <c r="I9" s="8" t="str">
        <f t="shared" si="0"/>
        <v>Descartado</v>
      </c>
    </row>
    <row r="10" spans="1:9">
      <c r="A10" s="53"/>
      <c r="B10" s="54"/>
      <c r="C10" s="55"/>
      <c r="D10" s="56"/>
      <c r="E10" s="57"/>
      <c r="F10" s="57"/>
      <c r="G10" s="6" t="s">
        <v>221</v>
      </c>
      <c r="H10" s="7">
        <v>63.41</v>
      </c>
      <c r="I10" s="8">
        <f t="shared" si="0"/>
        <v>63.41</v>
      </c>
    </row>
    <row r="11" spans="1:9">
      <c r="A11" s="53"/>
      <c r="B11" s="54"/>
      <c r="C11" s="55"/>
      <c r="D11" s="56"/>
      <c r="E11" s="57"/>
      <c r="F11" s="57"/>
      <c r="G11" s="6" t="s">
        <v>222</v>
      </c>
      <c r="H11" s="7">
        <v>75.56</v>
      </c>
      <c r="I11" s="8">
        <f t="shared" si="0"/>
        <v>75.56</v>
      </c>
    </row>
    <row r="12" spans="1:9">
      <c r="A12" s="53"/>
      <c r="B12" s="54"/>
      <c r="C12" s="55"/>
      <c r="D12" s="56"/>
      <c r="E12" s="57"/>
      <c r="F12" s="57"/>
      <c r="G12" s="6" t="s">
        <v>223</v>
      </c>
      <c r="H12" s="7">
        <v>75.61</v>
      </c>
      <c r="I12" s="8">
        <f t="shared" si="0"/>
        <v>75.61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20.03228827002383</v>
      </c>
      <c r="B20" s="19">
        <f>COUNT(H3:H17)</f>
        <v>10</v>
      </c>
      <c r="C20" s="20">
        <f>IF(B20&lt;2,"N/A",(A20/D20))</f>
        <v>0.35003124707362976</v>
      </c>
      <c r="D20" s="21">
        <f>ROUND(AVERAGE(H3:H17),2)</f>
        <v>57.23</v>
      </c>
      <c r="E20" s="22">
        <f>IFERROR(ROUND(IF(B20&lt;2,"N/A",(IF(C20&lt;=25%,"N/A",AVERAGE(I3:I17)))),2),"N/A")</f>
        <v>54.79</v>
      </c>
      <c r="F20" s="22">
        <f>ROUND(MEDIAN(H3:H17),2)</f>
        <v>61.92</v>
      </c>
      <c r="G20" s="23" t="str">
        <f>INDEX(G3:G17,MATCH(H20,H3:H17,0))</f>
        <v>PE-145/2022 - 09.165.001/0001-60 - PACK RIO COMERCIO E SERVICOS LTDA</v>
      </c>
      <c r="H20" s="24">
        <f>MIN(H3:H17)</f>
        <v>30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54.79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5479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J2" sqref="J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42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224</v>
      </c>
      <c r="C3" s="55" t="s">
        <v>10</v>
      </c>
      <c r="D3" s="56">
        <v>100</v>
      </c>
      <c r="E3" s="57">
        <f>IF(C20&lt;=25%,D20,MIN(E20:F20))</f>
        <v>27.8</v>
      </c>
      <c r="F3" s="57">
        <f>MIN(H3:H17)</f>
        <v>25</v>
      </c>
      <c r="G3" s="6" t="s">
        <v>225</v>
      </c>
      <c r="H3" s="7">
        <v>30.4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226</v>
      </c>
      <c r="H4" s="7">
        <v>25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227</v>
      </c>
      <c r="H5" s="7">
        <v>28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2.705549851693736</v>
      </c>
      <c r="B20" s="19">
        <f>COUNT(H3:H17)</f>
        <v>3</v>
      </c>
      <c r="C20" s="20">
        <f>IF(B20&lt;2,"N/A",(A20/D20))</f>
        <v>9.7321937111285464E-2</v>
      </c>
      <c r="D20" s="21">
        <f>ROUND(AVERAGE(H3:H17),2)</f>
        <v>27.8</v>
      </c>
      <c r="E20" s="22" t="str">
        <f>IFERROR(ROUND(IF(B20&lt;2,"N/A",(IF(C20&lt;=25%,"N/A",AVERAGE(I3:I17)))),2),"N/A")</f>
        <v>N/A</v>
      </c>
      <c r="F20" s="22">
        <f>ROUND(MEDIAN(H3:H17),2)</f>
        <v>28</v>
      </c>
      <c r="G20" s="23" t="str">
        <f>INDEX(G3:G17,MATCH(H20,H3:H17,0))</f>
        <v>PE 105/22 29.517.939/0001-00 AMAZON TRADE</v>
      </c>
      <c r="H20" s="24">
        <f>MIN(H3:H17)</f>
        <v>25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27.8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2780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A18" sqref="A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43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228</v>
      </c>
      <c r="C3" s="55" t="s">
        <v>10</v>
      </c>
      <c r="D3" s="56">
        <v>100</v>
      </c>
      <c r="E3" s="57">
        <f>IF(C20&lt;=25%,D20,MIN(E20:F20))</f>
        <v>12.91</v>
      </c>
      <c r="F3" s="57">
        <f>MIN(H3:H17)</f>
        <v>8.5399999999999991</v>
      </c>
      <c r="G3" s="6" t="s">
        <v>229</v>
      </c>
      <c r="H3" s="7">
        <v>19.86</v>
      </c>
      <c r="I3" s="8" t="str">
        <f t="shared" ref="I3:I17" si="0">IF(H3="","",(IF($C$20&lt;25%,"N/A",IF(H3&lt;=($D$20+$A$20),H3,"Descartado"))))</f>
        <v>Descartado</v>
      </c>
    </row>
    <row r="4" spans="1:9">
      <c r="A4" s="53"/>
      <c r="B4" s="54"/>
      <c r="C4" s="55"/>
      <c r="D4" s="56"/>
      <c r="E4" s="57"/>
      <c r="F4" s="57"/>
      <c r="G4" s="6" t="s">
        <v>230</v>
      </c>
      <c r="H4" s="7">
        <v>15.89</v>
      </c>
      <c r="I4" s="8">
        <f t="shared" si="0"/>
        <v>15.89</v>
      </c>
    </row>
    <row r="5" spans="1:9">
      <c r="A5" s="53"/>
      <c r="B5" s="54"/>
      <c r="C5" s="55"/>
      <c r="D5" s="56"/>
      <c r="E5" s="57"/>
      <c r="F5" s="57"/>
      <c r="G5" s="6" t="s">
        <v>231</v>
      </c>
      <c r="H5" s="7">
        <v>16.2</v>
      </c>
      <c r="I5" s="8">
        <f t="shared" si="0"/>
        <v>16.2</v>
      </c>
    </row>
    <row r="6" spans="1:9">
      <c r="A6" s="53"/>
      <c r="B6" s="54"/>
      <c r="C6" s="55"/>
      <c r="D6" s="56"/>
      <c r="E6" s="57"/>
      <c r="F6" s="57"/>
      <c r="G6" s="6" t="s">
        <v>232</v>
      </c>
      <c r="H6" s="7">
        <v>8.5399999999999991</v>
      </c>
      <c r="I6" s="8">
        <f t="shared" si="0"/>
        <v>8.5399999999999991</v>
      </c>
    </row>
    <row r="7" spans="1:9">
      <c r="A7" s="53"/>
      <c r="B7" s="54"/>
      <c r="C7" s="55"/>
      <c r="D7" s="56"/>
      <c r="E7" s="57"/>
      <c r="F7" s="57"/>
      <c r="G7" s="6" t="s">
        <v>233</v>
      </c>
      <c r="H7" s="7">
        <v>11</v>
      </c>
      <c r="I7" s="8">
        <f t="shared" si="0"/>
        <v>11</v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4.5033121144330996</v>
      </c>
      <c r="B20" s="19">
        <f>COUNT(H3:H17)</f>
        <v>5</v>
      </c>
      <c r="C20" s="20">
        <f>IF(B20&lt;2,"N/A",(A20/D20))</f>
        <v>0.31491693107923774</v>
      </c>
      <c r="D20" s="21">
        <f>ROUND(AVERAGE(H3:H17),2)</f>
        <v>14.3</v>
      </c>
      <c r="E20" s="22">
        <f>IFERROR(ROUND(IF(B20&lt;2,"N/A",(IF(C20&lt;=25%,"N/A",AVERAGE(I3:I17)))),2),"N/A")</f>
        <v>12.91</v>
      </c>
      <c r="F20" s="22">
        <f>ROUND(MEDIAN(H3:H17),2)</f>
        <v>15.89</v>
      </c>
      <c r="G20" s="23" t="str">
        <f>INDEX(G3:G17,MATCH(H20,H3:H17,0))</f>
        <v>PE 04/22 40.044.357/0001-969 CJC COMERCIO VAREJISTA</v>
      </c>
      <c r="H20" s="24">
        <f>MIN(H3:H17)</f>
        <v>8.5399999999999991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12.91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1291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A18" sqref="A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44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234</v>
      </c>
      <c r="C3" s="55" t="s">
        <v>10</v>
      </c>
      <c r="D3" s="56">
        <v>500</v>
      </c>
      <c r="E3" s="57">
        <f>IF(C20&lt;=25%,D20,MIN(E20:F20))</f>
        <v>102.19</v>
      </c>
      <c r="F3" s="57">
        <f>MIN(H3:H17)</f>
        <v>100.48</v>
      </c>
      <c r="G3" s="6" t="s">
        <v>235</v>
      </c>
      <c r="H3" s="7">
        <v>103.89</v>
      </c>
      <c r="I3" s="8">
        <f t="shared" ref="I3:I17" si="0">IF(H3="","",(IF($C$20&lt;25%,"N/A",IF(H3&lt;=($D$20+$A$20),H3,"Descartado"))))</f>
        <v>103.89</v>
      </c>
    </row>
    <row r="4" spans="1:9">
      <c r="A4" s="53"/>
      <c r="B4" s="54"/>
      <c r="C4" s="55"/>
      <c r="D4" s="56"/>
      <c r="E4" s="57"/>
      <c r="F4" s="57"/>
      <c r="G4" s="6" t="s">
        <v>236</v>
      </c>
      <c r="H4" s="7">
        <v>200</v>
      </c>
      <c r="I4" s="8" t="str">
        <f t="shared" si="0"/>
        <v>Descartado</v>
      </c>
    </row>
    <row r="5" spans="1:9">
      <c r="A5" s="53"/>
      <c r="B5" s="54"/>
      <c r="C5" s="55"/>
      <c r="D5" s="56"/>
      <c r="E5" s="57"/>
      <c r="F5" s="57"/>
      <c r="G5" s="6" t="s">
        <v>237</v>
      </c>
      <c r="H5" s="7">
        <v>100.48</v>
      </c>
      <c r="I5" s="8">
        <f t="shared" si="0"/>
        <v>100.48</v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56.499248667570811</v>
      </c>
      <c r="B20" s="19">
        <f>COUNT(H3:H17)</f>
        <v>3</v>
      </c>
      <c r="C20" s="20">
        <f>IF(B20&lt;2,"N/A",(A20/D20))</f>
        <v>0.41916498751814535</v>
      </c>
      <c r="D20" s="21">
        <f>ROUND(AVERAGE(H3:H17),2)</f>
        <v>134.79</v>
      </c>
      <c r="E20" s="22">
        <f>IFERROR(ROUND(IF(B20&lt;2,"N/A",(IF(C20&lt;=25%,"N/A",AVERAGE(I3:I17)))),2),"N/A")</f>
        <v>102.19</v>
      </c>
      <c r="F20" s="22">
        <f>ROUND(MEDIAN(H3:H17),2)</f>
        <v>103.89</v>
      </c>
      <c r="G20" s="23" t="str">
        <f>INDEX(G3:G17,MATCH(H20,H3:H17,0))</f>
        <v xml:space="preserve">P39/2022 43.835.767/0001-43 ERICSON GARCEZ </v>
      </c>
      <c r="H20" s="24">
        <f>MIN(H3:H17)</f>
        <v>100.48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102.19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51095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A18" sqref="A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45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238</v>
      </c>
      <c r="C3" s="55" t="s">
        <v>10</v>
      </c>
      <c r="D3" s="56">
        <v>100</v>
      </c>
      <c r="E3" s="57">
        <f>IF(C20&lt;=25%,D20,MIN(E20:F20))</f>
        <v>227.48</v>
      </c>
      <c r="F3" s="57">
        <f>MIN(H3:H17)</f>
        <v>197.29</v>
      </c>
      <c r="G3" s="6" t="s">
        <v>239</v>
      </c>
      <c r="H3" s="7">
        <v>220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240</v>
      </c>
      <c r="H4" s="7">
        <v>209.99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241</v>
      </c>
      <c r="H5" s="7">
        <v>242.4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242</v>
      </c>
      <c r="H6" s="7">
        <v>197.29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243</v>
      </c>
      <c r="H7" s="7">
        <v>267.70999999999998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27.903162365581601</v>
      </c>
      <c r="B20" s="19">
        <f>COUNT(H3:H17)</f>
        <v>5</v>
      </c>
      <c r="C20" s="20">
        <f>IF(B20&lt;2,"N/A",(A20/D20))</f>
        <v>0.12266204662203975</v>
      </c>
      <c r="D20" s="21">
        <f>ROUND(AVERAGE(H3:H17),2)</f>
        <v>227.48</v>
      </c>
      <c r="E20" s="22" t="str">
        <f>IFERROR(ROUND(IF(B20&lt;2,"N/A",(IF(C20&lt;=25%,"N/A",AVERAGE(I3:I17)))),2),"N/A")</f>
        <v>N/A</v>
      </c>
      <c r="F20" s="22">
        <f>ROUND(MEDIAN(H3:H17),2)</f>
        <v>220</v>
      </c>
      <c r="G20" s="23" t="str">
        <f>INDEX(G3:G17,MATCH(H20,H3:H17,0))</f>
        <v>PE258/2022 - 15.407.876/0001-24 ALEXANDRE</v>
      </c>
      <c r="H20" s="24">
        <f>MIN(H3:H17)</f>
        <v>197.29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227.48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22748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A18" sqref="A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46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244</v>
      </c>
      <c r="C3" s="55" t="s">
        <v>10</v>
      </c>
      <c r="D3" s="56">
        <v>400</v>
      </c>
      <c r="E3" s="57">
        <f>IF(C20&lt;=25%,D20,MIN(E20:F20))</f>
        <v>119.58</v>
      </c>
      <c r="F3" s="57">
        <f>MIN(H3:H17)</f>
        <v>100</v>
      </c>
      <c r="G3" s="6" t="s">
        <v>245</v>
      </c>
      <c r="H3" s="7">
        <v>100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246</v>
      </c>
      <c r="H4" s="7">
        <v>118.31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247</v>
      </c>
      <c r="H5" s="7">
        <v>110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248</v>
      </c>
      <c r="H6" s="7">
        <v>150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21.618989145347786</v>
      </c>
      <c r="B20" s="19">
        <f>COUNT(H3:H17)</f>
        <v>4</v>
      </c>
      <c r="C20" s="20">
        <f>IF(B20&lt;2,"N/A",(A20/D20))</f>
        <v>0.18079101141786075</v>
      </c>
      <c r="D20" s="21">
        <f>ROUND(AVERAGE(H3:H17),2)</f>
        <v>119.58</v>
      </c>
      <c r="E20" s="22" t="str">
        <f>IFERROR(ROUND(IF(B20&lt;2,"N/A",(IF(C20&lt;=25%,"N/A",AVERAGE(I3:I17)))),2),"N/A")</f>
        <v>N/A</v>
      </c>
      <c r="F20" s="22">
        <f>ROUND(MEDIAN(H3:H17),2)</f>
        <v>114.16</v>
      </c>
      <c r="G20" s="23" t="str">
        <f>INDEX(G3:G17,MATCH(H20,H3:H17,0))</f>
        <v>PE 84/22 - 29.447.439/0001-49 -LDL SERVICOS</v>
      </c>
      <c r="H20" s="24">
        <f>MIN(H3:H17)</f>
        <v>100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119.58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47832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53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54</v>
      </c>
      <c r="C3" s="55" t="s">
        <v>10</v>
      </c>
      <c r="D3" s="56">
        <v>200</v>
      </c>
      <c r="E3" s="57">
        <f>IF(C20&lt;=25%,D20,MIN(E20:F20))</f>
        <v>9.42</v>
      </c>
      <c r="F3" s="57">
        <f>MIN(H3:H17)</f>
        <v>6.9</v>
      </c>
      <c r="G3" s="6" t="s">
        <v>55</v>
      </c>
      <c r="H3" s="7">
        <v>6.9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56</v>
      </c>
      <c r="H4" s="7">
        <v>7.8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57</v>
      </c>
      <c r="H5" s="7">
        <v>7.88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58</v>
      </c>
      <c r="H6" s="7">
        <v>8.1999999999999993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47</v>
      </c>
      <c r="H7" s="7">
        <v>9.98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34</v>
      </c>
      <c r="H8" s="7">
        <v>10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59</v>
      </c>
      <c r="H9" s="7">
        <v>10.28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60</v>
      </c>
      <c r="H10" s="7">
        <v>11.26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61</v>
      </c>
      <c r="H11" s="7">
        <v>12.45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1.829986338746822</v>
      </c>
      <c r="B20" s="19">
        <f>COUNT(H3:H17)</f>
        <v>9</v>
      </c>
      <c r="C20" s="20">
        <f>IF(B20&lt;2,"N/A",(A20/D20))</f>
        <v>0.19426606568437602</v>
      </c>
      <c r="D20" s="21">
        <f>ROUND(AVERAGE(H3:H17),2)</f>
        <v>9.42</v>
      </c>
      <c r="E20" s="22" t="str">
        <f>IFERROR(ROUND(IF(B20&lt;2,"N/A",(IF(C20&lt;=25%,"N/A",AVERAGE(I3:I17)))),2),"N/A")</f>
        <v>N/A</v>
      </c>
      <c r="F20" s="22">
        <f>ROUND(MEDIAN(H3:H17),2)</f>
        <v>9.98</v>
      </c>
      <c r="G20" s="23" t="str">
        <f>INDEX(G3:G17,MATCH(H20,H3:H17,0))</f>
        <v>AAZ COMERCIAL EIRELI</v>
      </c>
      <c r="H20" s="24">
        <f>MIN(H3:H17)</f>
        <v>6.9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9.42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1884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A18" sqref="A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142</v>
      </c>
      <c r="C3" s="55" t="s">
        <v>137</v>
      </c>
      <c r="D3" s="56">
        <v>4000</v>
      </c>
      <c r="E3" s="57">
        <f>IF(C20&lt;=25%,D20,MIN(E20:F20))</f>
        <v>4.09</v>
      </c>
      <c r="F3" s="57">
        <f>MIN(H3:H17)</f>
        <v>3</v>
      </c>
      <c r="G3" s="6" t="s">
        <v>249</v>
      </c>
      <c r="H3" s="7">
        <v>4</v>
      </c>
      <c r="I3" s="8">
        <f t="shared" ref="I3:I17" si="0">IF(H3="","",(IF($C$20&lt;25%,"N/A",IF(H3&lt;=($D$20+$A$20),H3,"Descartado"))))</f>
        <v>4</v>
      </c>
    </row>
    <row r="4" spans="1:9">
      <c r="A4" s="53"/>
      <c r="B4" s="54"/>
      <c r="C4" s="55"/>
      <c r="D4" s="56"/>
      <c r="E4" s="57"/>
      <c r="F4" s="57"/>
      <c r="G4" s="6" t="s">
        <v>143</v>
      </c>
      <c r="H4" s="7">
        <v>4.08</v>
      </c>
      <c r="I4" s="8">
        <f t="shared" si="0"/>
        <v>4.08</v>
      </c>
    </row>
    <row r="5" spans="1:9">
      <c r="A5" s="53"/>
      <c r="B5" s="54"/>
      <c r="C5" s="55"/>
      <c r="D5" s="56"/>
      <c r="E5" s="57"/>
      <c r="F5" s="57"/>
      <c r="G5" s="6" t="s">
        <v>144</v>
      </c>
      <c r="H5" s="7">
        <v>9.25</v>
      </c>
      <c r="I5" s="8" t="str">
        <f t="shared" si="0"/>
        <v>Descartado</v>
      </c>
    </row>
    <row r="6" spans="1:9">
      <c r="A6" s="53"/>
      <c r="B6" s="54"/>
      <c r="C6" s="55"/>
      <c r="D6" s="56"/>
      <c r="E6" s="57"/>
      <c r="F6" s="57"/>
      <c r="G6" s="6" t="s">
        <v>145</v>
      </c>
      <c r="H6" s="7">
        <v>7.2</v>
      </c>
      <c r="I6" s="8" t="str">
        <f t="shared" si="0"/>
        <v>Descartado</v>
      </c>
    </row>
    <row r="7" spans="1:9">
      <c r="A7" s="53"/>
      <c r="B7" s="54"/>
      <c r="C7" s="55"/>
      <c r="D7" s="56"/>
      <c r="E7" s="57"/>
      <c r="F7" s="57"/>
      <c r="G7" s="6" t="s">
        <v>146</v>
      </c>
      <c r="H7" s="7">
        <v>5.0199999999999996</v>
      </c>
      <c r="I7" s="8">
        <f t="shared" si="0"/>
        <v>5.0199999999999996</v>
      </c>
    </row>
    <row r="8" spans="1:9">
      <c r="A8" s="53"/>
      <c r="B8" s="54"/>
      <c r="C8" s="55"/>
      <c r="D8" s="56"/>
      <c r="E8" s="57"/>
      <c r="F8" s="57"/>
      <c r="G8" s="6" t="s">
        <v>147</v>
      </c>
      <c r="H8" s="7">
        <v>3</v>
      </c>
      <c r="I8" s="8">
        <f t="shared" si="0"/>
        <v>3</v>
      </c>
    </row>
    <row r="9" spans="1:9">
      <c r="A9" s="53"/>
      <c r="B9" s="54"/>
      <c r="C9" s="55"/>
      <c r="D9" s="56"/>
      <c r="E9" s="57"/>
      <c r="F9" s="57"/>
      <c r="G9" s="6" t="s">
        <v>148</v>
      </c>
      <c r="H9" s="7">
        <v>4.22</v>
      </c>
      <c r="I9" s="8">
        <f t="shared" si="0"/>
        <v>4.22</v>
      </c>
    </row>
    <row r="10" spans="1:9">
      <c r="A10" s="53"/>
      <c r="B10" s="54"/>
      <c r="C10" s="55"/>
      <c r="D10" s="56"/>
      <c r="E10" s="57"/>
      <c r="F10" s="57"/>
      <c r="G10" s="6" t="s">
        <v>149</v>
      </c>
      <c r="H10" s="7">
        <v>4.1500000000000004</v>
      </c>
      <c r="I10" s="8">
        <f t="shared" si="0"/>
        <v>4.1500000000000004</v>
      </c>
    </row>
    <row r="11" spans="1:9">
      <c r="A11" s="53"/>
      <c r="B11" s="54"/>
      <c r="C11" s="55"/>
      <c r="D11" s="56"/>
      <c r="E11" s="57"/>
      <c r="F11" s="57"/>
      <c r="G11" s="6" t="s">
        <v>139</v>
      </c>
      <c r="H11" s="7">
        <v>4.18</v>
      </c>
      <c r="I11" s="8">
        <f t="shared" si="0"/>
        <v>4.18</v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1.9605958561394339</v>
      </c>
      <c r="B20" s="19">
        <f>COUNT(H3:H17)</f>
        <v>9</v>
      </c>
      <c r="C20" s="20">
        <f>IF(B20&lt;2,"N/A",(A20/D20))</f>
        <v>0.39133649823142397</v>
      </c>
      <c r="D20" s="21">
        <f>ROUND(AVERAGE(H3:H17),2)</f>
        <v>5.01</v>
      </c>
      <c r="E20" s="22">
        <f>IFERROR(ROUND(IF(B20&lt;2,"N/A",(IF(C20&lt;=25%,"N/A",AVERAGE(I3:I17)))),2),"N/A")</f>
        <v>4.09</v>
      </c>
      <c r="F20" s="22">
        <f>ROUND(MEDIAN(H3:H17),2)</f>
        <v>4.18</v>
      </c>
      <c r="G20" s="23" t="str">
        <f>INDEX(G3:G17,MATCH(H20,H3:H17,0))</f>
        <v>PE5/2022 2380940000189 MERCANTIL AQUARELA SUPRIMENTOS PARA ESCRITORIO E INFORMATICA LTDA</v>
      </c>
      <c r="H20" s="24">
        <f>MIN(H3:H17)</f>
        <v>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4.09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16360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62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63</v>
      </c>
      <c r="C3" s="55" t="s">
        <v>10</v>
      </c>
      <c r="D3" s="56">
        <v>400</v>
      </c>
      <c r="E3" s="57">
        <f>IF(C20&lt;=25%,D20,MIN(E20:F20))</f>
        <v>30.5</v>
      </c>
      <c r="F3" s="57">
        <f>MIN(H3:H17)</f>
        <v>27.98</v>
      </c>
      <c r="G3" s="6" t="s">
        <v>47</v>
      </c>
      <c r="H3" s="7">
        <v>27.98</v>
      </c>
      <c r="I3" s="8">
        <f t="shared" ref="I3:I17" si="0">IF(H3="","",(IF($C$20&lt;25%,"N/A",IF(H3&lt;=($D$20+$A$20),H3,"Descartado"))))</f>
        <v>27.98</v>
      </c>
    </row>
    <row r="4" spans="1:9">
      <c r="A4" s="53"/>
      <c r="B4" s="54"/>
      <c r="C4" s="55"/>
      <c r="D4" s="56"/>
      <c r="E4" s="57"/>
      <c r="F4" s="57"/>
      <c r="G4" s="6" t="s">
        <v>50</v>
      </c>
      <c r="H4" s="7">
        <v>29.45</v>
      </c>
      <c r="I4" s="8">
        <f t="shared" si="0"/>
        <v>29.45</v>
      </c>
    </row>
    <row r="5" spans="1:9">
      <c r="A5" s="53"/>
      <c r="B5" s="54"/>
      <c r="C5" s="55"/>
      <c r="D5" s="56"/>
      <c r="E5" s="57"/>
      <c r="F5" s="57"/>
      <c r="G5" s="6" t="s">
        <v>64</v>
      </c>
      <c r="H5" s="7">
        <v>31.56</v>
      </c>
      <c r="I5" s="8">
        <f t="shared" si="0"/>
        <v>31.56</v>
      </c>
    </row>
    <row r="6" spans="1:9">
      <c r="A6" s="53"/>
      <c r="B6" s="54"/>
      <c r="C6" s="55"/>
      <c r="D6" s="56"/>
      <c r="E6" s="57"/>
      <c r="F6" s="57"/>
      <c r="G6" s="6" t="s">
        <v>65</v>
      </c>
      <c r="H6" s="7">
        <v>33</v>
      </c>
      <c r="I6" s="8">
        <f t="shared" si="0"/>
        <v>33</v>
      </c>
    </row>
    <row r="7" spans="1:9">
      <c r="A7" s="53"/>
      <c r="B7" s="54"/>
      <c r="C7" s="55"/>
      <c r="D7" s="56"/>
      <c r="E7" s="57"/>
      <c r="F7" s="57"/>
      <c r="G7" s="6" t="s">
        <v>66</v>
      </c>
      <c r="H7" s="7">
        <v>52.9</v>
      </c>
      <c r="I7" s="8" t="str">
        <f t="shared" si="0"/>
        <v>Descartado</v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10.202010586154099</v>
      </c>
      <c r="B20" s="19">
        <f>COUNT(H3:H17)</f>
        <v>5</v>
      </c>
      <c r="C20" s="20">
        <f>IF(B20&lt;2,"N/A",(A20/D20))</f>
        <v>0.29165267541892798</v>
      </c>
      <c r="D20" s="21">
        <f>ROUND(AVERAGE(H3:H17),2)</f>
        <v>34.979999999999997</v>
      </c>
      <c r="E20" s="22">
        <f>IFERROR(ROUND(IF(B20&lt;2,"N/A",(IF(C20&lt;=25%,"N/A",AVERAGE(I3:I17)))),2),"N/A")</f>
        <v>30.5</v>
      </c>
      <c r="F20" s="22">
        <f>ROUND(MEDIAN(H3:H17),2)</f>
        <v>31.56</v>
      </c>
      <c r="G20" s="23" t="str">
        <f>INDEX(G3:G17,MATCH(H20,H3:H17,0))</f>
        <v>EASYTECH INFORMATICA E SERVICOS LTDA</v>
      </c>
      <c r="H20" s="24">
        <f>MIN(H3:H17)</f>
        <v>27.98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30.5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12200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67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68</v>
      </c>
      <c r="C3" s="55" t="s">
        <v>10</v>
      </c>
      <c r="D3" s="56">
        <v>500</v>
      </c>
      <c r="E3" s="57">
        <f>IF(C20&lt;=25%,D20,MIN(E20:F20))</f>
        <v>21.57</v>
      </c>
      <c r="F3" s="57">
        <f>MIN(H3:H17)</f>
        <v>19.899999999999999</v>
      </c>
      <c r="G3" s="6" t="s">
        <v>69</v>
      </c>
      <c r="H3" s="7">
        <v>19.899999999999999</v>
      </c>
      <c r="I3" s="8">
        <f t="shared" ref="I3:I17" si="0">IF(H3="","",(IF($C$20&lt;25%,"N/A",IF(H3&lt;=($D$20+$A$20),H3,"Descartado"))))</f>
        <v>19.899999999999999</v>
      </c>
    </row>
    <row r="4" spans="1:9">
      <c r="A4" s="53"/>
      <c r="B4" s="54"/>
      <c r="C4" s="55"/>
      <c r="D4" s="56"/>
      <c r="E4" s="57"/>
      <c r="F4" s="57"/>
      <c r="G4" s="6" t="s">
        <v>51</v>
      </c>
      <c r="H4" s="7">
        <v>22</v>
      </c>
      <c r="I4" s="8">
        <f t="shared" si="0"/>
        <v>22</v>
      </c>
    </row>
    <row r="5" spans="1:9">
      <c r="A5" s="53"/>
      <c r="B5" s="54"/>
      <c r="C5" s="55"/>
      <c r="D5" s="56"/>
      <c r="E5" s="57"/>
      <c r="F5" s="57"/>
      <c r="G5" s="6" t="s">
        <v>70</v>
      </c>
      <c r="H5" s="7">
        <v>22.8</v>
      </c>
      <c r="I5" s="8">
        <f t="shared" si="0"/>
        <v>22.8</v>
      </c>
    </row>
    <row r="6" spans="1:9">
      <c r="A6" s="53"/>
      <c r="B6" s="54"/>
      <c r="C6" s="55"/>
      <c r="D6" s="56"/>
      <c r="E6" s="57"/>
      <c r="F6" s="57"/>
      <c r="G6" s="6" t="s">
        <v>71</v>
      </c>
      <c r="H6" s="7">
        <v>35.64</v>
      </c>
      <c r="I6" s="8" t="str">
        <f t="shared" si="0"/>
        <v>Descartado</v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7.1421448692485416</v>
      </c>
      <c r="B20" s="19">
        <f>COUNT(H3:H17)</f>
        <v>4</v>
      </c>
      <c r="C20" s="20">
        <f>IF(B20&lt;2,"N/A",(A20/D20))</f>
        <v>0.28466101511552577</v>
      </c>
      <c r="D20" s="21">
        <f>ROUND(AVERAGE(H3:H17),2)</f>
        <v>25.09</v>
      </c>
      <c r="E20" s="22">
        <f>IFERROR(ROUND(IF(B20&lt;2,"N/A",(IF(C20&lt;=25%,"N/A",AVERAGE(I3:I17)))),2),"N/A")</f>
        <v>21.57</v>
      </c>
      <c r="F20" s="22">
        <f>ROUND(MEDIAN(H3:H17),2)</f>
        <v>22.4</v>
      </c>
      <c r="G20" s="23" t="str">
        <f>INDEX(G3:G17,MATCH(H20,H3:H17,0))</f>
        <v>MARIA DE FATIMA DA SILVA NUNES</v>
      </c>
      <c r="H20" s="24">
        <f>MIN(H3:H17)</f>
        <v>19.899999999999999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21.57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10785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72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73</v>
      </c>
      <c r="C3" s="55" t="s">
        <v>10</v>
      </c>
      <c r="D3" s="56">
        <v>500</v>
      </c>
      <c r="E3" s="57">
        <f>IF(C20&lt;=25%,D20,MIN(E20:F20))</f>
        <v>41.34</v>
      </c>
      <c r="F3" s="57">
        <f>MIN(H3:H17)</f>
        <v>28.98</v>
      </c>
      <c r="G3" s="34" t="s">
        <v>74</v>
      </c>
      <c r="H3" s="7">
        <v>28.98</v>
      </c>
      <c r="I3" s="8">
        <f t="shared" ref="I3:I17" si="0">IF(H3="","",(IF($C$20&lt;25%,"N/A",IF(H3&lt;=($D$20+$A$20),H3,"Descartado"))))</f>
        <v>28.98</v>
      </c>
    </row>
    <row r="4" spans="1:9">
      <c r="A4" s="53"/>
      <c r="B4" s="54"/>
      <c r="C4" s="55"/>
      <c r="D4" s="56"/>
      <c r="E4" s="57"/>
      <c r="F4" s="57"/>
      <c r="G4" s="6" t="s">
        <v>75</v>
      </c>
      <c r="H4" s="7">
        <v>53.69</v>
      </c>
      <c r="I4" s="8">
        <f t="shared" si="0"/>
        <v>53.69</v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17.472608563119575</v>
      </c>
      <c r="B20" s="19">
        <f>COUNT(H3:H17)</f>
        <v>2</v>
      </c>
      <c r="C20" s="20">
        <f>IF(B20&lt;2,"N/A",(A20/D20))</f>
        <v>0.42265623036089922</v>
      </c>
      <c r="D20" s="21">
        <f>ROUND(AVERAGE(H3:H17),2)</f>
        <v>41.34</v>
      </c>
      <c r="E20" s="22">
        <f>IFERROR(ROUND(IF(B20&lt;2,"N/A",(IF(C20&lt;=25%,"N/A",AVERAGE(I3:I17)))),2),"N/A")</f>
        <v>41.34</v>
      </c>
      <c r="F20" s="22">
        <f>ROUND(MEDIAN(H3:H17),2)</f>
        <v>41.34</v>
      </c>
      <c r="G20" s="23" t="str">
        <f>INDEX(G3:G17,MATCH(H20,H3:H17,0))</f>
        <v>ELETROQUIP COMERCIO E LICITACOES LTDA</v>
      </c>
      <c r="H20" s="24">
        <f>MIN(H3:H17)</f>
        <v>28.98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41.34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20670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76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77</v>
      </c>
      <c r="C3" s="55" t="s">
        <v>10</v>
      </c>
      <c r="D3" s="56">
        <v>2000</v>
      </c>
      <c r="E3" s="57">
        <f>IF(C20&lt;=25%,D20,MIN(E20:F20))</f>
        <v>33.79</v>
      </c>
      <c r="F3" s="57">
        <f>MIN(H3:H17)</f>
        <v>29</v>
      </c>
      <c r="G3" s="34" t="s">
        <v>11</v>
      </c>
      <c r="H3" s="7">
        <v>29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78</v>
      </c>
      <c r="H4" s="7">
        <v>29.9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29</v>
      </c>
      <c r="H5" s="7">
        <v>42.46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7.5247945708393393</v>
      </c>
      <c r="B20" s="19">
        <f>COUNT(H3:H17)</f>
        <v>3</v>
      </c>
      <c r="C20" s="20">
        <f>IF(B20&lt;2,"N/A",(A20/D20))</f>
        <v>0.22269294379518614</v>
      </c>
      <c r="D20" s="21">
        <f>ROUND(AVERAGE(H3:H17),2)</f>
        <v>33.79</v>
      </c>
      <c r="E20" s="22" t="str">
        <f>IFERROR(ROUND(IF(B20&lt;2,"N/A",(IF(C20&lt;=25%,"N/A",AVERAGE(I3:I17)))),2),"N/A")</f>
        <v>N/A</v>
      </c>
      <c r="F20" s="22">
        <f>ROUND(MEDIAN(H3:H17),2)</f>
        <v>29.9</v>
      </c>
      <c r="G20" s="23" t="str">
        <f>INDEX(G3:G17,MATCH(H20,H3:H17,0))</f>
        <v>AMERICANAS</v>
      </c>
      <c r="H20" s="24">
        <f>MIN(H3:H17)</f>
        <v>29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33.79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67580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79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80</v>
      </c>
      <c r="C3" s="55" t="s">
        <v>10</v>
      </c>
      <c r="D3" s="56">
        <v>100</v>
      </c>
      <c r="E3" s="57">
        <f>IF(C20&lt;=25%,D20,MIN(E20:F20))</f>
        <v>89.99</v>
      </c>
      <c r="F3" s="57">
        <f>MIN(H3:H17)</f>
        <v>69.98</v>
      </c>
      <c r="G3" s="6" t="s">
        <v>81</v>
      </c>
      <c r="H3" s="7">
        <v>69.98</v>
      </c>
      <c r="I3" s="8">
        <f t="shared" ref="I3:I17" si="0">IF(H3="","",(IF($C$20&lt;25%,"N/A",IF(H3&lt;=($D$20+$A$20),H3,"Descartado"))))</f>
        <v>69.98</v>
      </c>
    </row>
    <row r="4" spans="1:9">
      <c r="A4" s="53"/>
      <c r="B4" s="54"/>
      <c r="C4" s="55"/>
      <c r="D4" s="56"/>
      <c r="E4" s="57"/>
      <c r="F4" s="57"/>
      <c r="G4" s="6" t="s">
        <v>82</v>
      </c>
      <c r="H4" s="7">
        <v>100</v>
      </c>
      <c r="I4" s="8">
        <f t="shared" si="0"/>
        <v>100</v>
      </c>
    </row>
    <row r="5" spans="1:9">
      <c r="A5" s="53"/>
      <c r="B5" s="54"/>
      <c r="C5" s="55"/>
      <c r="D5" s="56"/>
      <c r="E5" s="57"/>
      <c r="F5" s="57"/>
      <c r="G5" s="6" t="s">
        <v>83</v>
      </c>
      <c r="H5" s="7">
        <v>100</v>
      </c>
      <c r="I5" s="8">
        <f t="shared" si="0"/>
        <v>100</v>
      </c>
    </row>
    <row r="6" spans="1:9">
      <c r="A6" s="53"/>
      <c r="B6" s="54"/>
      <c r="C6" s="55"/>
      <c r="D6" s="56"/>
      <c r="E6" s="57"/>
      <c r="F6" s="57"/>
      <c r="G6" s="6" t="s">
        <v>84</v>
      </c>
      <c r="H6" s="7">
        <v>200</v>
      </c>
      <c r="I6" s="8" t="str">
        <f t="shared" si="0"/>
        <v>Descartado</v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56.794660253701061</v>
      </c>
      <c r="B20" s="19">
        <f>COUNT(H3:H17)</f>
        <v>4</v>
      </c>
      <c r="C20" s="20">
        <f>IF(B20&lt;2,"N/A",(A20/D20))</f>
        <v>0.48335881066979625</v>
      </c>
      <c r="D20" s="21">
        <f>ROUND(AVERAGE(H3:H17),2)</f>
        <v>117.5</v>
      </c>
      <c r="E20" s="22">
        <f>IFERROR(ROUND(IF(B20&lt;2,"N/A",(IF(C20&lt;=25%,"N/A",AVERAGE(I3:I17)))),2),"N/A")</f>
        <v>89.99</v>
      </c>
      <c r="F20" s="22">
        <f>ROUND(MEDIAN(H3:H17),2)</f>
        <v>100</v>
      </c>
      <c r="G20" s="23" t="str">
        <f>INDEX(G3:G17,MATCH(H20,H3:H17,0))</f>
        <v>ANGRA PRODUCOES EIRELI</v>
      </c>
      <c r="H20" s="24">
        <f>MIN(H3:H17)</f>
        <v>69.98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89.99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8999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85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86</v>
      </c>
      <c r="C3" s="55" t="s">
        <v>87</v>
      </c>
      <c r="D3" s="56">
        <v>600</v>
      </c>
      <c r="E3" s="57">
        <f>IF(C20&lt;=25%,D20,MIN(E20:F20))</f>
        <v>2.29</v>
      </c>
      <c r="F3" s="57">
        <f>MIN(H3:H17)</f>
        <v>1.51</v>
      </c>
      <c r="G3" s="6" t="s">
        <v>88</v>
      </c>
      <c r="H3" s="7">
        <v>1.51</v>
      </c>
      <c r="I3" s="8">
        <f t="shared" ref="I3:I17" si="0">IF(H3="","",(IF($C$20&lt;25%,"N/A",IF(H3&lt;=($D$20+$A$20),H3,"Descartado"))))</f>
        <v>1.51</v>
      </c>
    </row>
    <row r="4" spans="1:9">
      <c r="A4" s="53"/>
      <c r="B4" s="54"/>
      <c r="C4" s="55"/>
      <c r="D4" s="56"/>
      <c r="E4" s="57"/>
      <c r="F4" s="57"/>
      <c r="G4" s="6" t="s">
        <v>89</v>
      </c>
      <c r="H4" s="7">
        <v>1.9</v>
      </c>
      <c r="I4" s="8">
        <f t="shared" si="0"/>
        <v>1.9</v>
      </c>
    </row>
    <row r="5" spans="1:9">
      <c r="A5" s="53"/>
      <c r="B5" s="54"/>
      <c r="C5" s="55"/>
      <c r="D5" s="56"/>
      <c r="E5" s="57"/>
      <c r="F5" s="57"/>
      <c r="G5" s="6" t="s">
        <v>90</v>
      </c>
      <c r="H5" s="7">
        <v>2</v>
      </c>
      <c r="I5" s="8">
        <f t="shared" si="0"/>
        <v>2</v>
      </c>
    </row>
    <row r="6" spans="1:9">
      <c r="A6" s="53"/>
      <c r="B6" s="54"/>
      <c r="C6" s="55"/>
      <c r="D6" s="56"/>
      <c r="E6" s="57"/>
      <c r="F6" s="57"/>
      <c r="G6" s="6" t="s">
        <v>91</v>
      </c>
      <c r="H6" s="7">
        <v>2.5</v>
      </c>
      <c r="I6" s="8">
        <f t="shared" si="0"/>
        <v>2.5</v>
      </c>
    </row>
    <row r="7" spans="1:9">
      <c r="A7" s="53"/>
      <c r="B7" s="54"/>
      <c r="C7" s="55"/>
      <c r="D7" s="56"/>
      <c r="E7" s="57"/>
      <c r="F7" s="57"/>
      <c r="G7" s="6" t="s">
        <v>92</v>
      </c>
      <c r="H7" s="7">
        <v>2.5299999999999998</v>
      </c>
      <c r="I7" s="8">
        <f t="shared" si="0"/>
        <v>2.5299999999999998</v>
      </c>
    </row>
    <row r="8" spans="1:9">
      <c r="A8" s="53"/>
      <c r="B8" s="54"/>
      <c r="C8" s="55"/>
      <c r="D8" s="56"/>
      <c r="E8" s="57"/>
      <c r="F8" s="57"/>
      <c r="G8" s="6" t="s">
        <v>93</v>
      </c>
      <c r="H8" s="7">
        <v>3.3</v>
      </c>
      <c r="I8" s="8">
        <f t="shared" si="0"/>
        <v>3.3</v>
      </c>
    </row>
    <row r="9" spans="1:9">
      <c r="A9" s="53"/>
      <c r="B9" s="54"/>
      <c r="C9" s="55"/>
      <c r="D9" s="56"/>
      <c r="E9" s="57"/>
      <c r="F9" s="57"/>
      <c r="G9" s="6" t="s">
        <v>94</v>
      </c>
      <c r="H9" s="7">
        <v>3.44</v>
      </c>
      <c r="I9" s="8" t="str">
        <f t="shared" si="0"/>
        <v>Descartado</v>
      </c>
    </row>
    <row r="10" spans="1:9">
      <c r="A10" s="53"/>
      <c r="B10" s="54"/>
      <c r="C10" s="55"/>
      <c r="D10" s="56"/>
      <c r="E10" s="57"/>
      <c r="F10" s="57"/>
      <c r="G10" s="6" t="s">
        <v>52</v>
      </c>
      <c r="H10" s="7">
        <v>3.54</v>
      </c>
      <c r="I10" s="8" t="str">
        <f t="shared" si="0"/>
        <v>Descartado</v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0.76824475266675329</v>
      </c>
      <c r="B20" s="19">
        <f>COUNT(H3:H17)</f>
        <v>8</v>
      </c>
      <c r="C20" s="20">
        <f>IF(B20&lt;2,"N/A",(A20/D20))</f>
        <v>0.29661959562422907</v>
      </c>
      <c r="D20" s="21">
        <f>ROUND(AVERAGE(H3:H17),2)</f>
        <v>2.59</v>
      </c>
      <c r="E20" s="22">
        <f>IFERROR(ROUND(IF(B20&lt;2,"N/A",(IF(C20&lt;=25%,"N/A",AVERAGE(I3:I17)))),2),"N/A")</f>
        <v>2.29</v>
      </c>
      <c r="F20" s="22">
        <f>ROUND(MEDIAN(H3:H17),2)</f>
        <v>2.52</v>
      </c>
      <c r="G20" s="23" t="str">
        <f>INDEX(G3:G17,MATCH(H20,H3:H17,0))</f>
        <v>W. A DOS SANTOS RIVEIRA COMERCIO E SERVICOS</v>
      </c>
      <c r="H20" s="24">
        <f>MIN(H3:H17)</f>
        <v>1.51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2.29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1374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95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96</v>
      </c>
      <c r="C3" s="55" t="s">
        <v>87</v>
      </c>
      <c r="D3" s="56">
        <v>600</v>
      </c>
      <c r="E3" s="57">
        <f>IF(C20&lt;=25%,D20,MIN(E20:F20))</f>
        <v>4.1500000000000004</v>
      </c>
      <c r="F3" s="57">
        <f>MIN(H3:H17)</f>
        <v>2.14</v>
      </c>
      <c r="G3" s="6" t="s">
        <v>97</v>
      </c>
      <c r="H3" s="7">
        <v>2.14</v>
      </c>
      <c r="I3" s="8">
        <f t="shared" ref="I3:I17" si="0">IF(H3="","",(IF($C$20&lt;25%,"N/A",IF(H3&lt;=($D$20+$A$20),H3,"Descartado"))))</f>
        <v>2.14</v>
      </c>
    </row>
    <row r="4" spans="1:9">
      <c r="A4" s="53"/>
      <c r="B4" s="54"/>
      <c r="C4" s="55"/>
      <c r="D4" s="56"/>
      <c r="E4" s="57"/>
      <c r="F4" s="57"/>
      <c r="G4" s="6" t="s">
        <v>98</v>
      </c>
      <c r="H4" s="7">
        <v>2.65</v>
      </c>
      <c r="I4" s="8">
        <f t="shared" si="0"/>
        <v>2.65</v>
      </c>
    </row>
    <row r="5" spans="1:9">
      <c r="A5" s="53"/>
      <c r="B5" s="54"/>
      <c r="C5" s="55"/>
      <c r="D5" s="56"/>
      <c r="E5" s="57"/>
      <c r="F5" s="57"/>
      <c r="G5" s="6" t="s">
        <v>88</v>
      </c>
      <c r="H5" s="7">
        <v>3.12</v>
      </c>
      <c r="I5" s="8">
        <f t="shared" si="0"/>
        <v>3.12</v>
      </c>
    </row>
    <row r="6" spans="1:9">
      <c r="A6" s="53"/>
      <c r="B6" s="54"/>
      <c r="C6" s="55"/>
      <c r="D6" s="56"/>
      <c r="E6" s="57"/>
      <c r="F6" s="57"/>
      <c r="G6" s="6" t="s">
        <v>91</v>
      </c>
      <c r="H6" s="7">
        <v>5</v>
      </c>
      <c r="I6" s="8">
        <f t="shared" si="0"/>
        <v>5</v>
      </c>
    </row>
    <row r="7" spans="1:9">
      <c r="A7" s="53"/>
      <c r="B7" s="54"/>
      <c r="C7" s="55"/>
      <c r="D7" s="56"/>
      <c r="E7" s="57"/>
      <c r="F7" s="57"/>
      <c r="G7" s="6" t="s">
        <v>99</v>
      </c>
      <c r="H7" s="7">
        <v>5.26</v>
      </c>
      <c r="I7" s="8">
        <f t="shared" si="0"/>
        <v>5.26</v>
      </c>
    </row>
    <row r="8" spans="1:9">
      <c r="A8" s="53"/>
      <c r="B8" s="54"/>
      <c r="C8" s="55"/>
      <c r="D8" s="56"/>
      <c r="E8" s="57"/>
      <c r="F8" s="57"/>
      <c r="G8" s="6" t="s">
        <v>100</v>
      </c>
      <c r="H8" s="7">
        <v>5.4</v>
      </c>
      <c r="I8" s="8">
        <f t="shared" si="0"/>
        <v>5.4</v>
      </c>
    </row>
    <row r="9" spans="1:9">
      <c r="A9" s="53"/>
      <c r="B9" s="54"/>
      <c r="C9" s="55"/>
      <c r="D9" s="56"/>
      <c r="E9" s="57"/>
      <c r="F9" s="57"/>
      <c r="G9" s="6" t="s">
        <v>101</v>
      </c>
      <c r="H9" s="7">
        <v>5.5</v>
      </c>
      <c r="I9" s="8">
        <f t="shared" si="0"/>
        <v>5.5</v>
      </c>
    </row>
    <row r="10" spans="1:9">
      <c r="A10" s="53"/>
      <c r="B10" s="54"/>
      <c r="C10" s="55"/>
      <c r="D10" s="56"/>
      <c r="E10" s="57"/>
      <c r="F10" s="57"/>
      <c r="G10" s="6" t="s">
        <v>102</v>
      </c>
      <c r="H10" s="7">
        <v>6</v>
      </c>
      <c r="I10" s="8" t="str">
        <f t="shared" si="0"/>
        <v>Descartado</v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1.496471445004643</v>
      </c>
      <c r="B20" s="19">
        <f>COUNT(H3:H17)</f>
        <v>8</v>
      </c>
      <c r="C20" s="20">
        <f>IF(B20&lt;2,"N/A",(A20/D20))</f>
        <v>0.34166014726133404</v>
      </c>
      <c r="D20" s="21">
        <f>ROUND(AVERAGE(H3:H17),2)</f>
        <v>4.38</v>
      </c>
      <c r="E20" s="22">
        <f>IFERROR(ROUND(IF(B20&lt;2,"N/A",(IF(C20&lt;=25%,"N/A",AVERAGE(I3:I17)))),2),"N/A")</f>
        <v>4.1500000000000004</v>
      </c>
      <c r="F20" s="22">
        <f>ROUND(MEDIAN(H3:H17),2)</f>
        <v>5.13</v>
      </c>
      <c r="G20" s="23" t="str">
        <f>INDEX(G3:G17,MATCH(H20,H3:H17,0))</f>
        <v>ONLINE COMERCIO IMPORTACAO E EXPORTACAO EIRELI</v>
      </c>
      <c r="H20" s="24">
        <f>MIN(H3:H17)</f>
        <v>2.14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4.1500000000000004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2490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103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104</v>
      </c>
      <c r="C3" s="55" t="s">
        <v>10</v>
      </c>
      <c r="D3" s="56">
        <v>200</v>
      </c>
      <c r="E3" s="57">
        <f>IF(C20&lt;=25%,D20,MIN(E20:F20))</f>
        <v>7.87</v>
      </c>
      <c r="F3" s="57">
        <f>MIN(H3:H17)</f>
        <v>6.03</v>
      </c>
      <c r="G3" s="6" t="s">
        <v>105</v>
      </c>
      <c r="H3" s="7">
        <v>6.03</v>
      </c>
      <c r="I3" s="8">
        <f t="shared" ref="I3:I17" si="0">IF(H3="","",(IF($C$20&lt;25%,"N/A",IF(H3&lt;=($D$20+$A$20),H3,"Descartado"))))</f>
        <v>6.03</v>
      </c>
    </row>
    <row r="4" spans="1:9">
      <c r="A4" s="53"/>
      <c r="B4" s="54"/>
      <c r="C4" s="55"/>
      <c r="D4" s="56"/>
      <c r="E4" s="57"/>
      <c r="F4" s="57"/>
      <c r="G4" s="6" t="s">
        <v>91</v>
      </c>
      <c r="H4" s="7">
        <v>6.5</v>
      </c>
      <c r="I4" s="8">
        <f t="shared" si="0"/>
        <v>6.5</v>
      </c>
    </row>
    <row r="5" spans="1:9">
      <c r="A5" s="53"/>
      <c r="B5" s="54"/>
      <c r="C5" s="55"/>
      <c r="D5" s="56"/>
      <c r="E5" s="57"/>
      <c r="F5" s="57"/>
      <c r="G5" s="6" t="s">
        <v>92</v>
      </c>
      <c r="H5" s="7">
        <v>7.1</v>
      </c>
      <c r="I5" s="8">
        <f t="shared" si="0"/>
        <v>7.1</v>
      </c>
    </row>
    <row r="6" spans="1:9">
      <c r="A6" s="53"/>
      <c r="B6" s="54"/>
      <c r="C6" s="55"/>
      <c r="D6" s="56"/>
      <c r="E6" s="57"/>
      <c r="F6" s="57"/>
      <c r="G6" s="6" t="s">
        <v>106</v>
      </c>
      <c r="H6" s="7">
        <v>7.8</v>
      </c>
      <c r="I6" s="8">
        <f t="shared" si="0"/>
        <v>7.8</v>
      </c>
    </row>
    <row r="7" spans="1:9">
      <c r="A7" s="53"/>
      <c r="B7" s="54"/>
      <c r="C7" s="55"/>
      <c r="D7" s="56"/>
      <c r="E7" s="57"/>
      <c r="F7" s="57"/>
      <c r="G7" s="6" t="s">
        <v>107</v>
      </c>
      <c r="H7" s="7">
        <v>7.87</v>
      </c>
      <c r="I7" s="8">
        <f t="shared" si="0"/>
        <v>7.87</v>
      </c>
    </row>
    <row r="8" spans="1:9">
      <c r="A8" s="53"/>
      <c r="B8" s="54"/>
      <c r="C8" s="55"/>
      <c r="D8" s="56"/>
      <c r="E8" s="57"/>
      <c r="F8" s="57"/>
      <c r="G8" s="6" t="s">
        <v>108</v>
      </c>
      <c r="H8" s="7">
        <v>8.5</v>
      </c>
      <c r="I8" s="8">
        <f t="shared" si="0"/>
        <v>8.5</v>
      </c>
    </row>
    <row r="9" spans="1:9">
      <c r="A9" s="53"/>
      <c r="B9" s="54"/>
      <c r="C9" s="55"/>
      <c r="D9" s="56"/>
      <c r="E9" s="57"/>
      <c r="F9" s="57"/>
      <c r="G9" s="6" t="s">
        <v>102</v>
      </c>
      <c r="H9" s="7">
        <v>10.27</v>
      </c>
      <c r="I9" s="8">
        <f t="shared" si="0"/>
        <v>10.27</v>
      </c>
    </row>
    <row r="10" spans="1:9">
      <c r="A10" s="53"/>
      <c r="B10" s="54"/>
      <c r="C10" s="55"/>
      <c r="D10" s="56"/>
      <c r="E10" s="57"/>
      <c r="F10" s="57"/>
      <c r="G10" s="6" t="s">
        <v>109</v>
      </c>
      <c r="H10" s="7">
        <v>11.49</v>
      </c>
      <c r="I10" s="8">
        <f t="shared" si="0"/>
        <v>11.49</v>
      </c>
    </row>
    <row r="11" spans="1:9">
      <c r="A11" s="53"/>
      <c r="B11" s="54"/>
      <c r="C11" s="55"/>
      <c r="D11" s="56"/>
      <c r="E11" s="57"/>
      <c r="F11" s="57"/>
      <c r="G11" s="6" t="s">
        <v>110</v>
      </c>
      <c r="H11" s="7">
        <v>14.8</v>
      </c>
      <c r="I11" s="8" t="str">
        <f t="shared" si="0"/>
        <v>Descartado</v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2.8074741514591204</v>
      </c>
      <c r="B20" s="19">
        <f>COUNT(H3:H17)</f>
        <v>9</v>
      </c>
      <c r="C20" s="20">
        <f>IF(B20&lt;2,"N/A",(A20/D20))</f>
        <v>0.3143868030749295</v>
      </c>
      <c r="D20" s="21">
        <f>ROUND(AVERAGE(H3:H17),2)</f>
        <v>8.93</v>
      </c>
      <c r="E20" s="22">
        <f>IFERROR(ROUND(IF(B20&lt;2,"N/A",(IF(C20&lt;=25%,"N/A",AVERAGE(I3:I17)))),2),"N/A")</f>
        <v>8.1999999999999993</v>
      </c>
      <c r="F20" s="22">
        <f>ROUND(MEDIAN(H3:H17),2)</f>
        <v>7.87</v>
      </c>
      <c r="G20" s="23" t="str">
        <f>INDEX(G3:G17,MATCH(H20,H3:H17,0))</f>
        <v>SUPRY OFFICE DISTRIBUIDORA DE MATERIAIS E SERVICOS LTDA</v>
      </c>
      <c r="H20" s="24">
        <f>MIN(H3:H17)</f>
        <v>6.03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7.87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1574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111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112</v>
      </c>
      <c r="C3" s="55" t="s">
        <v>10</v>
      </c>
      <c r="D3" s="56">
        <v>200</v>
      </c>
      <c r="E3" s="57">
        <f>IF(C20&lt;=25%,D20,MIN(E20:F20))</f>
        <v>248.86</v>
      </c>
      <c r="F3" s="57">
        <f>MIN(H3:H17)</f>
        <v>219</v>
      </c>
      <c r="G3" s="6" t="s">
        <v>113</v>
      </c>
      <c r="H3" s="7">
        <v>219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114</v>
      </c>
      <c r="H4" s="7">
        <v>234.3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115</v>
      </c>
      <c r="H5" s="7">
        <v>264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116</v>
      </c>
      <c r="H6" s="7">
        <v>278.14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27.019444849959438</v>
      </c>
      <c r="B20" s="19">
        <f>COUNT(H3:H17)</f>
        <v>4</v>
      </c>
      <c r="C20" s="20">
        <f>IF(B20&lt;2,"N/A",(A20/D20))</f>
        <v>0.10857287169476589</v>
      </c>
      <c r="D20" s="21">
        <f>ROUND(AVERAGE(H3:H17),2)</f>
        <v>248.86</v>
      </c>
      <c r="E20" s="22" t="str">
        <f>IFERROR(ROUND(IF(B20&lt;2,"N/A",(IF(C20&lt;=25%,"N/A",AVERAGE(I3:I17)))),2),"N/A")</f>
        <v>N/A</v>
      </c>
      <c r="F20" s="22">
        <f>ROUND(MEDIAN(H3:H17),2)</f>
        <v>249.15</v>
      </c>
      <c r="G20" s="23" t="str">
        <f>INDEX(G3:G17,MATCH(H20,H3:H17,0))</f>
        <v>BRAZIL IT SOLUCOES EM INFORMATICA LTDA</v>
      </c>
      <c r="H20" s="24">
        <f>MIN(H3:H17)</f>
        <v>219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248.86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49772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18" sqref="D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117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10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A18" sqref="A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30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150</v>
      </c>
      <c r="C3" s="55" t="s">
        <v>10</v>
      </c>
      <c r="D3" s="56">
        <v>500</v>
      </c>
      <c r="E3" s="57">
        <f>IF(C20&lt;=25%,D20,MIN(E20:F20))</f>
        <v>7.21</v>
      </c>
      <c r="F3" s="57">
        <f>MIN(H3:H17)</f>
        <v>5.2</v>
      </c>
      <c r="G3" s="6" t="s">
        <v>151</v>
      </c>
      <c r="H3" s="7">
        <v>5.2</v>
      </c>
      <c r="I3" s="8">
        <f t="shared" ref="I3:I17" si="0">IF(H3="","",(IF($C$20&lt;25%,"N/A",IF(H3&lt;=($D$20+$A$20),H3,"Descartado"))))</f>
        <v>5.2</v>
      </c>
    </row>
    <row r="4" spans="1:9">
      <c r="A4" s="53"/>
      <c r="B4" s="54"/>
      <c r="C4" s="55"/>
      <c r="D4" s="56"/>
      <c r="E4" s="57"/>
      <c r="F4" s="57"/>
      <c r="G4" s="6" t="s">
        <v>152</v>
      </c>
      <c r="H4" s="7">
        <v>7.98</v>
      </c>
      <c r="I4" s="8">
        <f t="shared" si="0"/>
        <v>7.98</v>
      </c>
    </row>
    <row r="5" spans="1:9">
      <c r="A5" s="53"/>
      <c r="B5" s="54"/>
      <c r="C5" s="55"/>
      <c r="D5" s="56"/>
      <c r="E5" s="57"/>
      <c r="F5" s="57"/>
      <c r="G5" s="6" t="s">
        <v>153</v>
      </c>
      <c r="H5" s="7">
        <v>11.7</v>
      </c>
      <c r="I5" s="8" t="str">
        <f t="shared" si="0"/>
        <v>Descartado</v>
      </c>
    </row>
    <row r="6" spans="1:9">
      <c r="A6" s="53"/>
      <c r="B6" s="54"/>
      <c r="C6" s="55"/>
      <c r="D6" s="56"/>
      <c r="E6" s="57"/>
      <c r="F6" s="57"/>
      <c r="G6" s="6" t="s">
        <v>154</v>
      </c>
      <c r="H6" s="7">
        <v>12.77</v>
      </c>
      <c r="I6" s="8" t="str">
        <f t="shared" si="0"/>
        <v>Descartado</v>
      </c>
    </row>
    <row r="7" spans="1:9">
      <c r="A7" s="53"/>
      <c r="B7" s="54"/>
      <c r="C7" s="55"/>
      <c r="D7" s="56"/>
      <c r="E7" s="57"/>
      <c r="F7" s="57"/>
      <c r="G7" s="6" t="s">
        <v>155</v>
      </c>
      <c r="H7" s="7">
        <v>12.42</v>
      </c>
      <c r="I7" s="8" t="str">
        <f t="shared" si="0"/>
        <v>Descartado</v>
      </c>
    </row>
    <row r="8" spans="1:9">
      <c r="A8" s="53"/>
      <c r="B8" s="54"/>
      <c r="C8" s="55"/>
      <c r="D8" s="56"/>
      <c r="E8" s="57"/>
      <c r="F8" s="57"/>
      <c r="G8" s="6" t="s">
        <v>156</v>
      </c>
      <c r="H8" s="7">
        <v>7.13</v>
      </c>
      <c r="I8" s="8">
        <f t="shared" si="0"/>
        <v>7.13</v>
      </c>
    </row>
    <row r="9" spans="1:9">
      <c r="A9" s="53"/>
      <c r="B9" s="54"/>
      <c r="C9" s="55"/>
      <c r="D9" s="56"/>
      <c r="E9" s="57"/>
      <c r="F9" s="57"/>
      <c r="G9" s="6" t="s">
        <v>157</v>
      </c>
      <c r="H9" s="7">
        <v>7.98</v>
      </c>
      <c r="I9" s="8">
        <f t="shared" si="0"/>
        <v>7.98</v>
      </c>
    </row>
    <row r="10" spans="1:9">
      <c r="A10" s="53"/>
      <c r="B10" s="54"/>
      <c r="C10" s="55"/>
      <c r="D10" s="56"/>
      <c r="E10" s="57"/>
      <c r="F10" s="57"/>
      <c r="G10" s="6" t="s">
        <v>158</v>
      </c>
      <c r="H10" s="7">
        <v>8.9700000000000006</v>
      </c>
      <c r="I10" s="8">
        <f t="shared" si="0"/>
        <v>8.9700000000000006</v>
      </c>
    </row>
    <row r="11" spans="1:9">
      <c r="A11" s="53"/>
      <c r="B11" s="54"/>
      <c r="C11" s="55"/>
      <c r="D11" s="56"/>
      <c r="E11" s="57"/>
      <c r="F11" s="57"/>
      <c r="G11" s="6" t="s">
        <v>140</v>
      </c>
      <c r="H11" s="7">
        <v>5.97</v>
      </c>
      <c r="I11" s="8">
        <f t="shared" si="0"/>
        <v>5.97</v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2.7908949182017615</v>
      </c>
      <c r="B20" s="19">
        <f>COUNT(H3:H17)</f>
        <v>9</v>
      </c>
      <c r="C20" s="20">
        <f>IF(B20&lt;2,"N/A",(A20/D20))</f>
        <v>0.3135836986743552</v>
      </c>
      <c r="D20" s="21">
        <f>ROUND(AVERAGE(H3:H17),2)</f>
        <v>8.9</v>
      </c>
      <c r="E20" s="22">
        <f>IFERROR(ROUND(IF(B20&lt;2,"N/A",(IF(C20&lt;=25%,"N/A",AVERAGE(I3:I17)))),2),"N/A")</f>
        <v>7.21</v>
      </c>
      <c r="F20" s="22">
        <f>ROUND(MEDIAN(H3:H17),2)</f>
        <v>7.98</v>
      </c>
      <c r="G20" s="23" t="str">
        <f>INDEX(G3:G17,MATCH(H20,H3:H17,0))</f>
        <v>PE5/2022 30735649000111RAFA PAPER DISTRIBUIDORA EIRELI</v>
      </c>
      <c r="H20" s="24">
        <f>MIN(H3:H17)</f>
        <v>5.2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7.21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3605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118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10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119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10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120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10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121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10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122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10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123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10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124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10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125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10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10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10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31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159</v>
      </c>
      <c r="C3" s="55" t="s">
        <v>250</v>
      </c>
      <c r="D3" s="56">
        <f>3000*25%</f>
        <v>750</v>
      </c>
      <c r="E3" s="57">
        <f>IF(C20&lt;=25%,D20,MIN(E20:F20))</f>
        <v>30.63</v>
      </c>
      <c r="F3" s="57">
        <f>MIN(H3:H17)</f>
        <v>25.1</v>
      </c>
      <c r="G3" s="6" t="s">
        <v>160</v>
      </c>
      <c r="H3" s="7">
        <v>34.81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161</v>
      </c>
      <c r="H4" s="7">
        <v>34.47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162</v>
      </c>
      <c r="H5" s="7">
        <v>28.13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163</v>
      </c>
      <c r="H6" s="7">
        <v>25.1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4.7975297463034874</v>
      </c>
      <c r="B20" s="19">
        <f>COUNT(H3:H17)</f>
        <v>4</v>
      </c>
      <c r="C20" s="20">
        <f>IF(B20&lt;2,"N/A",(A20/D20))</f>
        <v>0.15662846053880142</v>
      </c>
      <c r="D20" s="21">
        <f>ROUND(AVERAGE(H3:H17),2)</f>
        <v>30.63</v>
      </c>
      <c r="E20" s="22" t="str">
        <f>IFERROR(ROUND(IF(B20&lt;2,"N/A",(IF(C20&lt;=25%,"N/A",AVERAGE(I3:I17)))),2),"N/A")</f>
        <v>N/A</v>
      </c>
      <c r="F20" s="22">
        <f>ROUND(MEDIAN(H3:H17),2)</f>
        <v>31.3</v>
      </c>
      <c r="G20" s="23" t="str">
        <f>INDEX(G3:G17,MATCH(H20,H3:H17,0))</f>
        <v>PE39/2022 21.348.054/0001-12 ROMA COMERCIALLTDA</v>
      </c>
      <c r="H20" s="24">
        <f>MIN(H3:H17)</f>
        <v>25.1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30.63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22972.5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18" sqref="D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48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136</v>
      </c>
      <c r="C3" s="55" t="s">
        <v>137</v>
      </c>
      <c r="D3" s="56">
        <v>11250</v>
      </c>
      <c r="E3" s="57">
        <f>IF(C20&lt;=25%,D20,MIN(E20:F20))</f>
        <v>5.95</v>
      </c>
      <c r="F3" s="57">
        <f>MIN(H3:H17)</f>
        <v>4.93</v>
      </c>
      <c r="G3" s="6" t="s">
        <v>138</v>
      </c>
      <c r="H3" s="7">
        <v>4.93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139</v>
      </c>
      <c r="H4" s="7">
        <v>6.96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140</v>
      </c>
      <c r="H5" s="7">
        <v>6.86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141</v>
      </c>
      <c r="H6" s="7">
        <v>5.03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1.1157807430972542</v>
      </c>
      <c r="B20" s="19">
        <f>COUNT(H3:H17)</f>
        <v>4</v>
      </c>
      <c r="C20" s="20">
        <f>IF(B20&lt;2,"N/A",(A20/D20))</f>
        <v>0.18752617531046287</v>
      </c>
      <c r="D20" s="21">
        <f>ROUND(AVERAGE(H3:H17),2)</f>
        <v>5.95</v>
      </c>
      <c r="E20" s="22" t="str">
        <f>IFERROR(ROUND(IF(B20&lt;2,"N/A",(IF(C20&lt;=25%,"N/A",AVERAGE(I3:I17)))),2),"N/A")</f>
        <v>N/A</v>
      </c>
      <c r="F20" s="22">
        <f>ROUND(MEDIAN(H3:H17),2)</f>
        <v>5.95</v>
      </c>
      <c r="G20" s="23" t="str">
        <f>INDEX(G3:G17,MATCH(H20,H3:H17,0))</f>
        <v>PE39/2022 - 13.372.912/0001-36 RITA MARIA CONCEICAO SILVA</v>
      </c>
      <c r="H20" s="24">
        <f>MIN(H3:H17)</f>
        <v>4.93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5.95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66937.5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18" sqref="D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49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159</v>
      </c>
      <c r="C3" s="55" t="s">
        <v>10</v>
      </c>
      <c r="D3" s="56">
        <v>2250</v>
      </c>
      <c r="E3" s="57">
        <f>IF(C20&lt;=25%,D20,MIN(E20:F20))</f>
        <v>30.63</v>
      </c>
      <c r="F3" s="57">
        <f>MIN(H3:H17)</f>
        <v>25.1</v>
      </c>
      <c r="G3" s="6" t="s">
        <v>160</v>
      </c>
      <c r="H3" s="7">
        <v>34.81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161</v>
      </c>
      <c r="H4" s="7">
        <v>34.47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162</v>
      </c>
      <c r="H5" s="7">
        <v>28.13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163</v>
      </c>
      <c r="H6" s="7">
        <v>25.1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4.7975297463034874</v>
      </c>
      <c r="B20" s="19">
        <f>COUNT(H3:H17)</f>
        <v>4</v>
      </c>
      <c r="C20" s="20">
        <f>IF(B20&lt;2,"N/A",(A20/D20))</f>
        <v>0.15662846053880142</v>
      </c>
      <c r="D20" s="21">
        <f>ROUND(AVERAGE(H3:H17),2)</f>
        <v>30.63</v>
      </c>
      <c r="E20" s="22" t="str">
        <f>IFERROR(ROUND(IF(B20&lt;2,"N/A",(IF(C20&lt;=25%,"N/A",AVERAGE(I3:I17)))),2),"N/A")</f>
        <v>N/A</v>
      </c>
      <c r="F20" s="22">
        <f>ROUND(MEDIAN(H3:H17),2)</f>
        <v>31.3</v>
      </c>
      <c r="G20" s="23" t="str">
        <f>INDEX(G3:G17,MATCH(H20,H3:H17,0))</f>
        <v>PE39/2022 21.348.054/0001-12 ROMA COMERCIALLTDA</v>
      </c>
      <c r="H20" s="24">
        <f>MIN(H3:H17)</f>
        <v>25.1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30.63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68917.5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30"/>
  <sheetViews>
    <sheetView tabSelected="1" view="pageBreakPreview" topLeftCell="A27" zoomScaleNormal="100" zoomScaleSheetLayoutView="100" workbookViewId="0">
      <selection activeCell="F31" sqref="F31"/>
    </sheetView>
  </sheetViews>
  <sheetFormatPr defaultColWidth="9.28515625" defaultRowHeight="12.75"/>
  <cols>
    <col min="1" max="1" width="9.140625" style="35" customWidth="1"/>
    <col min="2" max="2" width="86.85546875" style="35" customWidth="1"/>
    <col min="3" max="5" width="13.28515625" style="35" customWidth="1"/>
    <col min="6" max="6" width="17.28515625" style="35" customWidth="1"/>
    <col min="7" max="13" width="9.140625" style="36" customWidth="1"/>
    <col min="14" max="63" width="9.140625" style="35" customWidth="1"/>
    <col min="1023" max="1024" width="11.5703125" customWidth="1"/>
  </cols>
  <sheetData>
    <row r="1" spans="1:6" ht="12.75" customHeight="1">
      <c r="A1" s="37"/>
      <c r="B1" s="38"/>
      <c r="C1" s="39"/>
      <c r="D1" s="39"/>
      <c r="E1" s="39"/>
      <c r="F1" s="39"/>
    </row>
    <row r="2" spans="1:6" ht="12.75" customHeight="1">
      <c r="A2" s="37"/>
      <c r="B2" s="38"/>
      <c r="C2" s="39"/>
      <c r="D2" s="39"/>
      <c r="E2" s="39"/>
      <c r="F2" s="39"/>
    </row>
    <row r="3" spans="1:6" ht="12.75" customHeight="1">
      <c r="A3" s="37"/>
      <c r="B3" s="38"/>
      <c r="C3" s="39"/>
      <c r="D3" s="39"/>
      <c r="E3" s="39"/>
      <c r="F3" s="39"/>
    </row>
    <row r="4" spans="1:6" ht="12.75" customHeight="1">
      <c r="A4" s="37"/>
      <c r="B4" s="38"/>
      <c r="C4" s="39"/>
      <c r="D4" s="39"/>
      <c r="E4" s="39"/>
      <c r="F4" s="39"/>
    </row>
    <row r="5" spans="1:6" ht="12.75" customHeight="1">
      <c r="A5" s="62"/>
      <c r="B5" s="62"/>
      <c r="C5" s="62"/>
      <c r="D5" s="62"/>
      <c r="E5" s="62"/>
      <c r="F5" s="62"/>
    </row>
    <row r="6" spans="1:6" ht="12.75" customHeight="1">
      <c r="A6" s="62"/>
      <c r="B6" s="62"/>
      <c r="C6" s="62"/>
      <c r="D6" s="62"/>
      <c r="E6" s="62"/>
      <c r="F6" s="62"/>
    </row>
    <row r="7" spans="1:6" ht="12.75" customHeight="1">
      <c r="A7" s="40"/>
      <c r="B7" s="41"/>
      <c r="C7" s="42"/>
      <c r="D7" s="42"/>
      <c r="E7" s="42"/>
      <c r="F7" s="42"/>
    </row>
    <row r="8" spans="1:6" ht="15.75" customHeight="1">
      <c r="A8" s="63" t="s">
        <v>128</v>
      </c>
      <c r="B8" s="63"/>
      <c r="C8" s="63"/>
      <c r="D8" s="63"/>
      <c r="E8" s="63"/>
      <c r="F8" s="63"/>
    </row>
    <row r="9" spans="1:6" ht="25.5">
      <c r="A9" s="43" t="s">
        <v>129</v>
      </c>
      <c r="B9" s="43" t="s">
        <v>130</v>
      </c>
      <c r="C9" s="43" t="s">
        <v>131</v>
      </c>
      <c r="D9" s="43" t="s">
        <v>132</v>
      </c>
      <c r="E9" s="43" t="s">
        <v>133</v>
      </c>
      <c r="F9" s="43" t="s">
        <v>134</v>
      </c>
    </row>
    <row r="10" spans="1:6" ht="102">
      <c r="A10" s="44">
        <v>1</v>
      </c>
      <c r="B10" s="45" t="str">
        <f>Item1!B3</f>
        <v>FITA ADESIVA
Em polipropileno;
Dimensões: 48mm x 50m – largura x comprimento;
Incolor;
Com impressão ao longo do comprimento, com intervalos regulares de 5 cm, da inscrição ‘TRE-BA’
Tamanho aproximado da fonte: 1 cm (+ 0,2cm);
Acondicionadas em caixas;
É obrigatório o fornecimento de prova para exame antes da confecção final.</v>
      </c>
      <c r="C10" s="44" t="str">
        <f>Item1!C3</f>
        <v>rolo</v>
      </c>
      <c r="D10" s="44">
        <f>Item1!D3</f>
        <v>3750</v>
      </c>
      <c r="E10" s="46">
        <f>Item1!E3</f>
        <v>5.95</v>
      </c>
      <c r="F10" s="46">
        <f t="shared" ref="F10:F27" si="0">(ROUND(E10,2)*D10)</f>
        <v>22312.5</v>
      </c>
    </row>
    <row r="11" spans="1:6" ht="89.25">
      <c r="A11" s="44">
        <v>2</v>
      </c>
      <c r="B11" s="45" t="str">
        <f>Item2!B3</f>
        <v xml:space="preserve">FITA ADESIVA
Em polipropileno;
Dimensões: 48mm x 50m – largura x comprimento;
Incolor;
Sem impressão;
Acondicionadas em caixas com até 100 unidades.
</v>
      </c>
      <c r="C11" s="44" t="str">
        <f>Item2!C3</f>
        <v>rolo</v>
      </c>
      <c r="D11" s="44">
        <f>Item2!D3</f>
        <v>4000</v>
      </c>
      <c r="E11" s="46">
        <f>Item2!E3</f>
        <v>4.09</v>
      </c>
      <c r="F11" s="46">
        <f t="shared" si="0"/>
        <v>16360</v>
      </c>
    </row>
    <row r="12" spans="1:6" ht="76.5">
      <c r="A12" s="44">
        <v>3</v>
      </c>
      <c r="B12" s="45" t="str">
        <f>Item3!B3</f>
        <v xml:space="preserve">FOLHA ISOPOR
Comprimento: 1 m;
Largura: 0,50 m;
Espessura: 25 mm.
Podendo variar em +/- 0,5cm
</v>
      </c>
      <c r="C12" s="44" t="str">
        <f>Item3!C3</f>
        <v>unidade</v>
      </c>
      <c r="D12" s="44">
        <f>Item3!D3</f>
        <v>500</v>
      </c>
      <c r="E12" s="46">
        <f>Item3!E3</f>
        <v>7.21</v>
      </c>
      <c r="F12" s="46">
        <f t="shared" si="0"/>
        <v>3605</v>
      </c>
    </row>
    <row r="13" spans="1:6" ht="89.25">
      <c r="A13" s="44">
        <v>4</v>
      </c>
      <c r="B13" s="45" t="str">
        <f>Item4!B3</f>
        <v xml:space="preserve">SACO PLÁSTICO
Em polipropileno;
Transparente;
Dimensão: 30 x 40 cm (largura x altura);
Espessura mínima de 6 micras;
Embalagem: pacote com 100 unidades.
</v>
      </c>
      <c r="C13" s="44" t="str">
        <f>Item4!C3</f>
        <v>pacote</v>
      </c>
      <c r="D13" s="44">
        <f>Item4!D3</f>
        <v>750</v>
      </c>
      <c r="E13" s="46">
        <f>Item4!E3</f>
        <v>30.63</v>
      </c>
      <c r="F13" s="46">
        <f>(ROUND(E13,2)*D13)</f>
        <v>22972.5</v>
      </c>
    </row>
    <row r="14" spans="1:6" ht="153">
      <c r="A14" s="44">
        <v>5</v>
      </c>
      <c r="B14" s="45" t="str">
        <f>Item5!B3</f>
        <v xml:space="preserve">CAIXA ARQUIVO
Confeccionadas em papelão;
Parede simples;
Paredes externas na cor branca;
Baixa acidez (ph acima de 6);
Dimensões da caixa montada: (14,0 x 24,0 x 38,0) cm, correspondendo respectivamente a largura, altura e profundidade (podendo variar em +/- 0,5cm);
Em fardos cintados com duas fitas;
Estritamente conforme modelo disponível na Seção de Gestão de Almoxarifado do TRE-BA;
Conforme modelo constante do anexo B.2
É obrigatório o fornecimento de prova para exame antes da confecção final.
</v>
      </c>
      <c r="C14" s="44" t="str">
        <f>Item5!C3</f>
        <v>unidade</v>
      </c>
      <c r="D14" s="44">
        <f>Item5!D3</f>
        <v>2000</v>
      </c>
      <c r="E14" s="46">
        <f>Item5!E3</f>
        <v>5.26</v>
      </c>
      <c r="F14" s="46">
        <f t="shared" si="0"/>
        <v>10520</v>
      </c>
    </row>
    <row r="15" spans="1:6" ht="114.75">
      <c r="A15" s="44">
        <v>6</v>
      </c>
      <c r="B15" s="45" t="str">
        <f>Item6!B3</f>
        <v xml:space="preserve">CAIXA DE PAPELÃO
De parede simples;
Confeccionadas em Kraft Gramatura: 450g/m2;
Dimensões da caixa montada: (37 x 29 x 24,5) cm (comprimento x largura x altura). (podendo variar em +/- 0,5cm);
Embalagem: fardo com 25 unidades, cintados com 2 fitas;
Conforme modelo constante do anexo B.3
É obrigatório o fornecimento de prova para exame antes da confecção final.
</v>
      </c>
      <c r="C15" s="44" t="str">
        <f>Item6!C3</f>
        <v>unidade</v>
      </c>
      <c r="D15" s="44">
        <f>Item6!D3</f>
        <v>15000</v>
      </c>
      <c r="E15" s="46">
        <f>Item6!E3</f>
        <v>4.7699999999999996</v>
      </c>
      <c r="F15" s="46">
        <f t="shared" si="0"/>
        <v>71550</v>
      </c>
    </row>
    <row r="16" spans="1:6" ht="114.75">
      <c r="A16" s="44">
        <v>7</v>
      </c>
      <c r="B16" s="45" t="str">
        <f>Item7!B3</f>
        <v xml:space="preserve">CAIXA DE PAPELÃO
De parede simples;
Confeccionadas em Kraft Gramatura: 450 g/m2;
Dimensões da caixa montada: (37 x 29 x 12,5) cm (comprimento x largura x altura). (podendo variar em +/- 0,5cm);
Embalagem: fardo com 25 unidades, cintados com 2 fitas;
Conforme modelo constante do anexo B.4. É obrigatório o fornecimento de prova para exame antes da confecção final.
</v>
      </c>
      <c r="C16" s="44" t="str">
        <f>Item7!C3</f>
        <v>unidade</v>
      </c>
      <c r="D16" s="44">
        <f>Item7!D3</f>
        <v>7000</v>
      </c>
      <c r="E16" s="46">
        <f>Item7!E3</f>
        <v>5.0999999999999996</v>
      </c>
      <c r="F16" s="46">
        <f t="shared" si="0"/>
        <v>35700</v>
      </c>
    </row>
    <row r="17" spans="1:6" ht="89.25">
      <c r="A17" s="44">
        <v>8</v>
      </c>
      <c r="B17" s="45" t="str">
        <f>Item8!B3</f>
        <v xml:space="preserve">BARBANTE DE ALGODÃO
Cor branca;
Rolo com 250g;
N.º 8;
Em embalagem individual;
Acondicionado em embalagens com até 20 unidades.
</v>
      </c>
      <c r="C17" s="44" t="str">
        <f>Item8!C3</f>
        <v>Rolo</v>
      </c>
      <c r="D17" s="44">
        <f>Item8!D3</f>
        <v>500</v>
      </c>
      <c r="E17" s="46">
        <f>Item8!E3</f>
        <v>13.64</v>
      </c>
      <c r="F17" s="46">
        <f t="shared" si="0"/>
        <v>6820</v>
      </c>
    </row>
    <row r="18" spans="1:6" ht="63.75">
      <c r="A18" s="44">
        <v>9</v>
      </c>
      <c r="B18" s="45" t="str">
        <f>Item9!B3</f>
        <v xml:space="preserve">FITILHO
Em nylon;
Rolo com 1000g;
Embalados em fardos com até 25 unidades.
</v>
      </c>
      <c r="C18" s="44" t="str">
        <f>Item9!C3</f>
        <v>rolo</v>
      </c>
      <c r="D18" s="44">
        <f>Item9!D3</f>
        <v>100</v>
      </c>
      <c r="E18" s="46">
        <f>Item9!E3</f>
        <v>23.07</v>
      </c>
      <c r="F18" s="46">
        <f t="shared" si="0"/>
        <v>2307</v>
      </c>
    </row>
    <row r="19" spans="1:6" ht="102">
      <c r="A19" s="44">
        <v>10</v>
      </c>
      <c r="B19" s="45" t="str">
        <f>Item10!B3</f>
        <v>Papel embrulho
Apresentação: Folha
Cor: parda
Dimensões mínimas: 96 cm x 66 cm,
Tipo de papel: Kraft
Gramatura mínima 80 g/m2
Para embalagem em geral
Acondicionados em pacotes com até 100 folhas.</v>
      </c>
      <c r="C19" s="44" t="str">
        <f>Item10!C3</f>
        <v>unidade</v>
      </c>
      <c r="D19" s="44">
        <f>Item10!D3</f>
        <v>2000</v>
      </c>
      <c r="E19" s="46">
        <f>Item10!E3</f>
        <v>1.17</v>
      </c>
      <c r="F19" s="46">
        <f t="shared" si="0"/>
        <v>2340</v>
      </c>
    </row>
    <row r="20" spans="1:6" ht="114.75">
      <c r="A20" s="44">
        <v>11</v>
      </c>
      <c r="B20" s="45" t="str">
        <f>Item11!B3</f>
        <v xml:space="preserve">Papel embrulho
Apresentação: Bobina
Cor: Branco
Largura da bobina: 120 cm
Peso da bobina: 10 KG, admitida variação de, no máximo, 5%. (cinco por cento)
Tipo de papel: Kraft,
Gramatura mínima 80 g/m2,
Para embalagem em geral
</v>
      </c>
      <c r="C20" s="44" t="str">
        <f>Item11!C3</f>
        <v>unidade</v>
      </c>
      <c r="D20" s="44">
        <f>Item11!D3</f>
        <v>100</v>
      </c>
      <c r="E20" s="46">
        <f>Item11!E3</f>
        <v>145.61000000000001</v>
      </c>
      <c r="F20" s="46">
        <f t="shared" si="0"/>
        <v>14561.000000000002</v>
      </c>
    </row>
    <row r="21" spans="1:6" ht="51">
      <c r="A21" s="44">
        <v>12</v>
      </c>
      <c r="B21" s="45" t="str">
        <f>Item12!B3</f>
        <v xml:space="preserve">PLÁSTICO BOLHA
Bobina 1,30 x 100 metros;
Bolhas com, no máximo, 1 cm.
</v>
      </c>
      <c r="C21" s="44" t="str">
        <f>Item12!C3</f>
        <v>unidade</v>
      </c>
      <c r="D21" s="44">
        <f>Item12!D3</f>
        <v>50</v>
      </c>
      <c r="E21" s="46">
        <f>Item12!E3</f>
        <v>125.28</v>
      </c>
      <c r="F21" s="46">
        <f t="shared" si="0"/>
        <v>6264</v>
      </c>
    </row>
    <row r="22" spans="1:6" ht="114.75">
      <c r="A22" s="44">
        <v>13</v>
      </c>
      <c r="B22" s="45" t="str">
        <f>Item13!B3</f>
        <v xml:space="preserve">FILME PARA EMBALAGEM, EM POLIETILENO, TIPO STRETCH
Para aplicação manual;
Com estiramento não superior a 60%;
Para vedação de paletes e proteção do material;
Isento de partículas estranhas, ranhuras, furos e deformações;
Inodoro, incolor e com transparência;
Dimensões: Largura 500mm; Espessura 0,025mm (25 micra);
Peso de 4 kg, admitida variação de, no máximo, 10%.
</v>
      </c>
      <c r="C22" s="44" t="str">
        <f>Item13!C3</f>
        <v>unidade</v>
      </c>
      <c r="D22" s="44">
        <f>Item13!D3</f>
        <v>100</v>
      </c>
      <c r="E22" s="46">
        <f>Item13!E3</f>
        <v>54.79</v>
      </c>
      <c r="F22" s="46">
        <f t="shared" si="0"/>
        <v>5479</v>
      </c>
    </row>
    <row r="23" spans="1:6" ht="102">
      <c r="A23" s="44">
        <v>14</v>
      </c>
      <c r="B23" s="45" t="str">
        <f>Item14!B3</f>
        <v xml:space="preserve">CADEADO
Corpo em latão maciço;
Haste em aço cromado;
Cor amarelo bronze;
Largura: 50 mm;
Altura da haste: 30 mm;
Acondicionados individualmente em caixa de papelão.
</v>
      </c>
      <c r="C23" s="44" t="str">
        <f>Item14!C3</f>
        <v>unidade</v>
      </c>
      <c r="D23" s="44">
        <f>Item14!D3</f>
        <v>100</v>
      </c>
      <c r="E23" s="46">
        <f>Item14!E3</f>
        <v>27.8</v>
      </c>
      <c r="F23" s="46">
        <f t="shared" si="0"/>
        <v>2780</v>
      </c>
    </row>
    <row r="24" spans="1:6" ht="102">
      <c r="A24" s="44">
        <v>15</v>
      </c>
      <c r="B24" s="45" t="str">
        <f>Item15!B3</f>
        <v xml:space="preserve">CADEADO
Corpo em latão maciço;
Haste em aço cromado;
Cor amarelo bronze;
Largura: 20 mm;
Altura da haste: 20 mm;
Acondicionados individualmente em caixa de papelão.
</v>
      </c>
      <c r="C24" s="44" t="str">
        <f>Item15!C3</f>
        <v>unidade</v>
      </c>
      <c r="D24" s="44">
        <f>Item15!D3</f>
        <v>100</v>
      </c>
      <c r="E24" s="46">
        <f>Item15!E3</f>
        <v>12.91</v>
      </c>
      <c r="F24" s="46">
        <f t="shared" si="0"/>
        <v>1291</v>
      </c>
    </row>
    <row r="25" spans="1:6" ht="153">
      <c r="A25" s="44">
        <v>16</v>
      </c>
      <c r="B25" s="45" t="str">
        <f>Item16!B3</f>
        <v xml:space="preserve">PALETE EM MADEIRA
PBR-I – padrão brasileiro;
Em madeira de reflorestamento;
Não reversível;
Dupla face;
Quatro entradas, que permitam movimentação com paleteira ou empilhadeira;
Dimensões: 1200 mm x 1000 mm x 148 mm (comprimento x largura x altura);
Capacidade de carga: Dinâmica – 1.600kg;
Estática – 3.200kg;
Espessura da madeira: 24 mm para a face superior, face inferior e tábua de ligação; 76 mm para o bloco;
Conforme modelo constante do anexo B.5
</v>
      </c>
      <c r="C25" s="44" t="str">
        <f>Item16!C3</f>
        <v>unidade</v>
      </c>
      <c r="D25" s="44">
        <f>Item16!D3</f>
        <v>500</v>
      </c>
      <c r="E25" s="46">
        <f>Item16!E3</f>
        <v>102.19</v>
      </c>
      <c r="F25" s="46">
        <f t="shared" si="0"/>
        <v>51095</v>
      </c>
    </row>
    <row r="26" spans="1:6" ht="114.75">
      <c r="A26" s="44">
        <v>17</v>
      </c>
      <c r="B26" s="45" t="str">
        <f>Item17!B3</f>
        <v xml:space="preserve">PALETE EM PLÁSTICO
Na cor preta, atóxico, não corrosivo, lavável, reciclável e empilhável;
Alta durabilidade e alta densidade;
Capacidade mínima de carga: dinâmica de 3.000Kg; estática de 8.500Kg; no rack de 2.500Kg;
Medidas aproximadas: 1200mm x 1000mm de área superior e altura de 170mm;
Fendas nas quatro laterais para manuseio por meio de carro plataforma;
Com sapata e deslizante;
Para uso em estante porta palete.
</v>
      </c>
      <c r="C26" s="44" t="str">
        <f>Item17!C3</f>
        <v>unidade</v>
      </c>
      <c r="D26" s="44">
        <f>Item17!D3</f>
        <v>100</v>
      </c>
      <c r="E26" s="46">
        <f>Item17!E3</f>
        <v>227.48</v>
      </c>
      <c r="F26" s="46">
        <f t="shared" si="0"/>
        <v>22748</v>
      </c>
    </row>
    <row r="27" spans="1:6" ht="89.25">
      <c r="A27" s="44">
        <v>18</v>
      </c>
      <c r="B27" s="45" t="str">
        <f>Item18!B3</f>
        <v xml:space="preserve">CONE PARA SINALIZAÇÃO
Confeccionado em PVC flexível moldado (sem emendas)
Predominantemente na cor laranja,
Com, no mínimo, 700 mm de altura e largura da base de 360 mm,
Com duas faixas brancas
Refletividade conforme películas tipo II (NBR 14644 da ABNT).
</v>
      </c>
      <c r="C27" s="44" t="str">
        <f>Item18!C3</f>
        <v>unidade</v>
      </c>
      <c r="D27" s="44">
        <f>Item18!D3</f>
        <v>400</v>
      </c>
      <c r="E27" s="46">
        <f>Item18!E3</f>
        <v>119.58</v>
      </c>
      <c r="F27" s="46">
        <f t="shared" si="0"/>
        <v>47832</v>
      </c>
    </row>
    <row r="28" spans="1:6" ht="102">
      <c r="A28" s="49">
        <v>19</v>
      </c>
      <c r="B28" s="50" t="str">
        <f>Item19!B3</f>
        <v>FITA ADESIVA
Em polipropileno;
Dimensões: 48mm x 50m – largura x comprimento;
Incolor;
Com impressão ao longo do comprimento, com intervalos regulares de 5 cm, da inscrição ‘TRE-BA’
Tamanho aproximado da fonte: 1 cm (+ 0,2cm);
Acondicionadas em caixas;
É obrigatório o fornecimento de prova para exame antes da confecção final.</v>
      </c>
      <c r="C28" s="49" t="str">
        <f>Item19!C3</f>
        <v>rolo</v>
      </c>
      <c r="D28" s="49">
        <f>Item19!D3</f>
        <v>11250</v>
      </c>
      <c r="E28" s="51">
        <f>Item19!E3</f>
        <v>5.95</v>
      </c>
      <c r="F28" s="51">
        <f>(ROUND(E28,2)*D28)</f>
        <v>66937.5</v>
      </c>
    </row>
    <row r="29" spans="1:6" ht="89.25">
      <c r="A29" s="49">
        <v>20</v>
      </c>
      <c r="B29" s="50" t="str">
        <f>Item20!B3</f>
        <v xml:space="preserve">SACO PLÁSTICO
Em polipropileno;
Transparente;
Dimensão: 30 x 40 cm (largura x altura);
Espessura mínima de 6 micras;
Embalagem: pacote com 100 unidades.
</v>
      </c>
      <c r="C29" s="49" t="str">
        <f>Item20!C3</f>
        <v>unidade</v>
      </c>
      <c r="D29" s="49">
        <f>Item20!D3</f>
        <v>2250</v>
      </c>
      <c r="E29" s="51">
        <f>Item20!E3</f>
        <v>30.63</v>
      </c>
      <c r="F29" s="51">
        <f>(ROUND(E29,2)*D29)</f>
        <v>68917.5</v>
      </c>
    </row>
    <row r="30" spans="1:6" ht="15.75" customHeight="1">
      <c r="A30" s="47"/>
      <c r="B30" s="47"/>
      <c r="C30" s="64" t="s">
        <v>135</v>
      </c>
      <c r="D30" s="64"/>
      <c r="E30" s="64"/>
      <c r="F30" s="48">
        <f>SUM(F10:F29)</f>
        <v>482392</v>
      </c>
    </row>
  </sheetData>
  <mergeCells count="4">
    <mergeCell ref="A5:F5"/>
    <mergeCell ref="A6:F6"/>
    <mergeCell ref="A8:F8"/>
    <mergeCell ref="C30:E30"/>
  </mergeCells>
  <printOptions horizontalCentered="1"/>
  <pageMargins left="0.51180555555555496" right="0.51180555555555496" top="0.59027777777777801" bottom="0.91249999999999998" header="0.51180555555555496" footer="0.78749999999999998"/>
  <pageSetup paperSize="9" scale="90" firstPageNumber="0" fitToHeight="0" orientation="landscape" r:id="rId1"/>
  <headerFooter>
    <oddFooter>&amp;L&amp;9Estimativa em 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J2" sqref="J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32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164</v>
      </c>
      <c r="C3" s="55" t="s">
        <v>10</v>
      </c>
      <c r="D3" s="56">
        <v>2000</v>
      </c>
      <c r="E3" s="57">
        <f>IF(C20&lt;=25%,D20,MIN(E20:F20))</f>
        <v>5.26</v>
      </c>
      <c r="F3" s="57">
        <f>MIN(H3:H17)</f>
        <v>3.39</v>
      </c>
      <c r="G3" s="6" t="s">
        <v>165</v>
      </c>
      <c r="H3" s="7">
        <v>6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166</v>
      </c>
      <c r="H4" s="7">
        <v>6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167</v>
      </c>
      <c r="H5" s="7">
        <v>6.02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168</v>
      </c>
      <c r="H6" s="7">
        <v>3.39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169</v>
      </c>
      <c r="H7" s="7">
        <v>4.55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170</v>
      </c>
      <c r="H8" s="7">
        <v>5.61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1.0766878222895735</v>
      </c>
      <c r="B20" s="19">
        <f>COUNT(H3:H17)</f>
        <v>6</v>
      </c>
      <c r="C20" s="20">
        <f>IF(B20&lt;2,"N/A",(A20/D20))</f>
        <v>0.20469350233642084</v>
      </c>
      <c r="D20" s="21">
        <f>ROUND(AVERAGE(H3:H17),2)</f>
        <v>5.26</v>
      </c>
      <c r="E20" s="22" t="str">
        <f>IFERROR(ROUND(IF(B20&lt;2,"N/A",(IF(C20&lt;=25%,"N/A",AVERAGE(I3:I17)))),2),"N/A")</f>
        <v>N/A</v>
      </c>
      <c r="F20" s="22">
        <f>ROUND(MEDIAN(H3:H17),2)</f>
        <v>5.81</v>
      </c>
      <c r="G20" s="23" t="str">
        <f>INDEX(G3:G17,MATCH(H20,H3:H17,0))</f>
        <v>PE18/22 - 33.787.082/0001-15 TOTALPACK COMERCIO</v>
      </c>
      <c r="H20" s="24">
        <f>MIN(H3:H17)</f>
        <v>3.39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5.26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10520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J2" sqref="J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33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171</v>
      </c>
      <c r="C3" s="55" t="s">
        <v>10</v>
      </c>
      <c r="D3" s="56">
        <v>15000</v>
      </c>
      <c r="E3" s="57">
        <f>IF(C20&lt;=25%,D20,MIN(E20:F20))</f>
        <v>4.7699999999999996</v>
      </c>
      <c r="F3" s="57">
        <f>MIN(H3:H17)</f>
        <v>4.09</v>
      </c>
      <c r="G3" s="6" t="s">
        <v>176</v>
      </c>
      <c r="H3" s="7">
        <v>4.7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172</v>
      </c>
      <c r="H4" s="7">
        <v>4.93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173</v>
      </c>
      <c r="H5" s="7">
        <v>4.09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174</v>
      </c>
      <c r="H6" s="7">
        <v>5.36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0.52946513892166069</v>
      </c>
      <c r="B20" s="19">
        <f>COUNT(H3:H17)</f>
        <v>4</v>
      </c>
      <c r="C20" s="20">
        <f>IF(B20&lt;2,"N/A",(A20/D20))</f>
        <v>0.11099898090600854</v>
      </c>
      <c r="D20" s="21">
        <f>ROUND(AVERAGE(H3:H17),2)</f>
        <v>4.7699999999999996</v>
      </c>
      <c r="E20" s="22" t="str">
        <f>IFERROR(ROUND(IF(B20&lt;2,"N/A",(IF(C20&lt;=25%,"N/A",AVERAGE(I3:I17)))),2),"N/A")</f>
        <v>N/A</v>
      </c>
      <c r="F20" s="22">
        <f>ROUND(MEDIAN(H3:H17),2)</f>
        <v>4.82</v>
      </c>
      <c r="G20" s="23" t="str">
        <f>INDEX(G3:G17,MATCH(H20,H3:H17,0))</f>
        <v>P39/2022 09.042.405/0001-67 POTENCIAL EMBALAGENS PROMOCIONAIS LTDA</v>
      </c>
      <c r="H20" s="24">
        <f>MIN(H3:H17)</f>
        <v>4.09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4.7699999999999996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71550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J2" sqref="J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35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175</v>
      </c>
      <c r="C3" s="55" t="s">
        <v>10</v>
      </c>
      <c r="D3" s="56">
        <v>7000</v>
      </c>
      <c r="E3" s="57">
        <f>IF(C20&lt;=25%,D20,MIN(E20:F20))</f>
        <v>5.0999999999999996</v>
      </c>
      <c r="F3" s="57">
        <f>MIN(H3:H17)</f>
        <v>5</v>
      </c>
      <c r="G3" s="6" t="s">
        <v>176</v>
      </c>
      <c r="H3" s="7">
        <v>5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173</v>
      </c>
      <c r="H4" s="7">
        <v>5.14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177</v>
      </c>
      <c r="H5" s="7">
        <v>5.15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8.3864970836060856E-2</v>
      </c>
      <c r="B20" s="19">
        <f>COUNT(H3:H17)</f>
        <v>3</v>
      </c>
      <c r="C20" s="20">
        <f>IF(B20&lt;2,"N/A",(A20/D20))</f>
        <v>1.6444111928639385E-2</v>
      </c>
      <c r="D20" s="21">
        <f>ROUND(AVERAGE(H3:H17),2)</f>
        <v>5.0999999999999996</v>
      </c>
      <c r="E20" s="22" t="str">
        <f>IFERROR(ROUND(IF(B20&lt;2,"N/A",(IF(C20&lt;=25%,"N/A",AVERAGE(I3:I17)))),2),"N/A")</f>
        <v>N/A</v>
      </c>
      <c r="F20" s="22">
        <f>ROUND(MEDIAN(H3:H17),2)</f>
        <v>5.14</v>
      </c>
      <c r="G20" s="23" t="str">
        <f>INDEX(G3:G17,MATCH(H20,H3:H17,0))</f>
        <v>P39/2022 35.609.698/0001-21 SÃO MATEUS INDUTRIA E COMERCIO DE EMBALAGENS EIRELI</v>
      </c>
      <c r="H20" s="24">
        <f>MIN(H3:H17)</f>
        <v>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5.0999999999999996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35700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A18" sqref="A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36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178</v>
      </c>
      <c r="C3" s="55" t="s">
        <v>179</v>
      </c>
      <c r="D3" s="56">
        <v>500</v>
      </c>
      <c r="E3" s="57">
        <f>IF(C20&lt;=25%,D20,MIN(E20:F20))</f>
        <v>13.64</v>
      </c>
      <c r="F3" s="57">
        <f>MIN(H3:H17)</f>
        <v>12.75</v>
      </c>
      <c r="G3" s="6" t="s">
        <v>180</v>
      </c>
      <c r="H3" s="7">
        <v>12.9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181</v>
      </c>
      <c r="H4" s="7">
        <v>15.83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182</v>
      </c>
      <c r="H5" s="7">
        <v>12.75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183</v>
      </c>
      <c r="H6" s="7">
        <v>12.79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184</v>
      </c>
      <c r="H7" s="7">
        <v>13.95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1.3185522363562241</v>
      </c>
      <c r="B20" s="19">
        <f>COUNT(H3:H17)</f>
        <v>5</v>
      </c>
      <c r="C20" s="20">
        <f>IF(B20&lt;2,"N/A",(A20/D20))</f>
        <v>9.6668052518784756E-2</v>
      </c>
      <c r="D20" s="21">
        <f>ROUND(AVERAGE(H3:H17),2)</f>
        <v>13.64</v>
      </c>
      <c r="E20" s="22" t="str">
        <f>IFERROR(ROUND(IF(B20&lt;2,"N/A",(IF(C20&lt;=25%,"N/A",AVERAGE(I3:I17)))),2),"N/A")</f>
        <v>N/A</v>
      </c>
      <c r="F20" s="22">
        <f>ROUND(MEDIAN(H3:H17),2)</f>
        <v>12.9</v>
      </c>
      <c r="G20" s="23" t="str">
        <f>INDEX(G3:G17,MATCH(H20,H3:H17,0))</f>
        <v>PE92/2022 - 31.158.552/0001-56 - ALINE WOLF DOS SANTOS</v>
      </c>
      <c r="H20" s="24">
        <f>MIN(H3:H17)</f>
        <v>12.75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13.64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6820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B3" sqref="B3:B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37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185</v>
      </c>
      <c r="C3" s="55" t="s">
        <v>137</v>
      </c>
      <c r="D3" s="56">
        <v>100</v>
      </c>
      <c r="E3" s="57">
        <f>IF(C20&lt;=25%,D20,MIN(E20:F20))</f>
        <v>23.07</v>
      </c>
      <c r="F3" s="57">
        <f>MIN(H3:H17)</f>
        <v>15.18</v>
      </c>
      <c r="G3" s="6" t="s">
        <v>186</v>
      </c>
      <c r="H3" s="7">
        <v>15.18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187</v>
      </c>
      <c r="H4" s="7">
        <v>30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182</v>
      </c>
      <c r="H5" s="7">
        <v>19.899999999999999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188</v>
      </c>
      <c r="H6" s="7">
        <v>27.4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189</v>
      </c>
      <c r="H7" s="7">
        <v>26.97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190</v>
      </c>
      <c r="H8" s="7">
        <v>23.95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191</v>
      </c>
      <c r="H9" s="7">
        <v>25.15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139</v>
      </c>
      <c r="H10" s="7">
        <v>16.03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5.4634780915770911</v>
      </c>
      <c r="B20" s="19">
        <f>COUNT(H3:H17)</f>
        <v>8</v>
      </c>
      <c r="C20" s="20">
        <f>IF(B20&lt;2,"N/A",(A20/D20))</f>
        <v>0.23682176383082318</v>
      </c>
      <c r="D20" s="21">
        <f>ROUND(AVERAGE(H3:H17),2)</f>
        <v>23.07</v>
      </c>
      <c r="E20" s="22" t="str">
        <f>IFERROR(ROUND(IF(B20&lt;2,"N/A",(IF(C20&lt;=25%,"N/A",AVERAGE(I3:I17)))),2),"N/A")</f>
        <v>N/A</v>
      </c>
      <c r="F20" s="22">
        <f>ROUND(MEDIAN(H3:H17),2)</f>
        <v>24.55</v>
      </c>
      <c r="G20" s="23" t="str">
        <f>INDEX(G3:G17,MATCH(H20,H3:H17,0))</f>
        <v>PE4/2022 - 05.075.962/0001-23 - MAXIM QUALITTA COMERCIO LTDA</v>
      </c>
      <c r="H20" s="24">
        <f>MIN(H3:H17)</f>
        <v>15.18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23.07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2307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42</vt:i4>
      </vt:variant>
      <vt:variant>
        <vt:lpstr>Intervalos nomeados</vt:lpstr>
      </vt:variant>
      <vt:variant>
        <vt:i4>4</vt:i4>
      </vt:variant>
    </vt:vector>
  </HeadingPairs>
  <TitlesOfParts>
    <vt:vector size="46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Item19</vt:lpstr>
      <vt:lpstr>Item20</vt:lpstr>
      <vt:lpstr>TOTAL</vt:lpstr>
      <vt:lpstr>TOTAL!Area_de_impressao</vt:lpstr>
      <vt:lpstr>TOTAL!Print_Area_0</vt:lpstr>
      <vt:lpstr>TOTAL!Print_Area_0_0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revision>42</cp:revision>
  <cp:lastPrinted>2023-02-14T23:26:26Z</cp:lastPrinted>
  <dcterms:created xsi:type="dcterms:W3CDTF">2019-01-16T20:04:04Z</dcterms:created>
  <dcterms:modified xsi:type="dcterms:W3CDTF">2023-02-15T13:42:39Z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